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nouar 2019\Hassoune Conseil\9-Dossiers en cours\WARA\6-Missions analytiques\Bénin\Bénin 2021\"/>
    </mc:Choice>
  </mc:AlternateContent>
  <xr:revisionPtr revIDLastSave="0" documentId="13_ncr:1_{F380EDFA-6243-41A4-AF7A-7CF9F67797CE}" xr6:coauthVersionLast="47" xr6:coauthVersionMax="47" xr10:uidLastSave="{00000000-0000-0000-0000-000000000000}"/>
  <bookViews>
    <workbookView xWindow="-120" yWindow="-120" windowWidth="20730" windowHeight="11160" xr2:uid="{C94AC730-BB27-4D2B-A30F-3869DA117764}"/>
  </bookViews>
  <sheets>
    <sheet name="Stats Mac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2" i="1" l="1"/>
  <c r="H61" i="1"/>
  <c r="H33" i="1"/>
  <c r="H35" i="1"/>
  <c r="G62" i="1"/>
  <c r="G61" i="1"/>
  <c r="G40" i="1"/>
  <c r="G35" i="1"/>
  <c r="H127" i="1"/>
  <c r="H128" i="1"/>
  <c r="H129" i="1"/>
  <c r="H121" i="1"/>
  <c r="H122" i="1"/>
  <c r="H123" i="1"/>
  <c r="H115" i="1"/>
  <c r="H116" i="1"/>
  <c r="H117" i="1"/>
  <c r="H101" i="1"/>
  <c r="G101" i="1"/>
  <c r="F101" i="1"/>
  <c r="E101" i="1"/>
  <c r="D101" i="1"/>
  <c r="C101" i="1"/>
  <c r="B101" i="1"/>
  <c r="H68" i="1"/>
  <c r="C52" i="1" l="1"/>
  <c r="D52" i="1"/>
  <c r="E52" i="1"/>
  <c r="F52" i="1" s="1"/>
  <c r="B52" i="1"/>
  <c r="C51" i="1"/>
  <c r="D51" i="1"/>
  <c r="E51" i="1"/>
  <c r="F51" i="1"/>
  <c r="B51" i="1"/>
  <c r="C41" i="1" l="1"/>
  <c r="D41" i="1"/>
  <c r="E41" i="1"/>
  <c r="F41" i="1"/>
  <c r="G41" i="1"/>
  <c r="H41" i="1"/>
  <c r="B41" i="1"/>
  <c r="C57" i="1"/>
  <c r="D57" i="1"/>
  <c r="E57" i="1"/>
  <c r="F57" i="1"/>
  <c r="B57" i="1"/>
  <c r="C63" i="1"/>
  <c r="D63" i="1"/>
  <c r="E63" i="1"/>
  <c r="F63" i="1"/>
  <c r="B63" i="1"/>
  <c r="C61" i="1"/>
  <c r="D61" i="1"/>
  <c r="E61" i="1"/>
  <c r="F61" i="1"/>
  <c r="B61" i="1"/>
  <c r="H24" i="1"/>
  <c r="C26" i="1"/>
  <c r="D26" i="1"/>
  <c r="E26" i="1"/>
  <c r="F26" i="1"/>
  <c r="B26" i="1"/>
  <c r="C24" i="1"/>
  <c r="D24" i="1"/>
  <c r="E24" i="1"/>
  <c r="F24" i="1"/>
  <c r="G24" i="1"/>
  <c r="B24" i="1"/>
  <c r="B83" i="1"/>
  <c r="C83" i="1"/>
  <c r="C23" i="1"/>
  <c r="D23" i="1"/>
  <c r="E23" i="1"/>
  <c r="F23" i="1"/>
  <c r="B23" i="1"/>
  <c r="C19" i="1"/>
  <c r="D19" i="1"/>
  <c r="E19" i="1"/>
  <c r="F19" i="1"/>
  <c r="B19" i="1"/>
  <c r="C17" i="1"/>
  <c r="D17" i="1"/>
  <c r="E17" i="1"/>
  <c r="F17" i="1"/>
  <c r="B17" i="1"/>
  <c r="C16" i="1"/>
  <c r="D16" i="1"/>
  <c r="E16" i="1"/>
  <c r="F16" i="1"/>
  <c r="B16" i="1"/>
  <c r="C11" i="1"/>
  <c r="D11" i="1"/>
  <c r="E11" i="1"/>
  <c r="F11" i="1"/>
  <c r="B11" i="1"/>
  <c r="C7" i="1"/>
  <c r="C64" i="1" s="1"/>
  <c r="D7" i="1"/>
  <c r="D64" i="1" s="1"/>
  <c r="E7" i="1"/>
  <c r="E64" i="1" s="1"/>
  <c r="F7" i="1"/>
  <c r="F64" i="1" s="1"/>
  <c r="B7" i="1"/>
  <c r="B64" i="1" s="1"/>
  <c r="C129" i="1"/>
  <c r="D129" i="1"/>
  <c r="E129" i="1"/>
  <c r="F129" i="1"/>
  <c r="G129" i="1"/>
  <c r="B129" i="1"/>
  <c r="C128" i="1"/>
  <c r="D128" i="1"/>
  <c r="E128" i="1"/>
  <c r="F128" i="1"/>
  <c r="G128" i="1"/>
  <c r="B128" i="1"/>
  <c r="C127" i="1"/>
  <c r="D127" i="1"/>
  <c r="E127" i="1"/>
  <c r="F127" i="1"/>
  <c r="G127" i="1"/>
  <c r="B127" i="1"/>
  <c r="C123" i="1"/>
  <c r="D123" i="1"/>
  <c r="E123" i="1"/>
  <c r="F123" i="1"/>
  <c r="G123" i="1"/>
  <c r="B123" i="1"/>
  <c r="D122" i="1"/>
  <c r="C122" i="1"/>
  <c r="E122" i="1"/>
  <c r="F122" i="1"/>
  <c r="G122" i="1"/>
  <c r="B122" i="1"/>
  <c r="C121" i="1"/>
  <c r="D121" i="1"/>
  <c r="E121" i="1"/>
  <c r="F121" i="1"/>
  <c r="G121" i="1"/>
  <c r="B121" i="1"/>
  <c r="C117" i="1"/>
  <c r="D117" i="1"/>
  <c r="E117" i="1"/>
  <c r="F117" i="1"/>
  <c r="G117" i="1"/>
  <c r="B117" i="1"/>
  <c r="C116" i="1"/>
  <c r="D116" i="1"/>
  <c r="E116" i="1"/>
  <c r="F116" i="1"/>
  <c r="G116" i="1"/>
  <c r="B116" i="1"/>
  <c r="C115" i="1"/>
  <c r="C62" i="1" s="1"/>
  <c r="D115" i="1"/>
  <c r="D62" i="1" s="1"/>
  <c r="E115" i="1"/>
  <c r="E62" i="1" s="1"/>
  <c r="F115" i="1"/>
  <c r="F62" i="1" s="1"/>
  <c r="G115" i="1"/>
  <c r="B115" i="1"/>
  <c r="B62" i="1" s="1"/>
  <c r="B35" i="1" l="1"/>
  <c r="C60" i="1"/>
  <c r="C33" i="1" s="1"/>
  <c r="B60" i="1"/>
  <c r="B33" i="1" s="1"/>
  <c r="B8" i="1"/>
  <c r="D73" i="1" l="1"/>
  <c r="E73" i="1"/>
  <c r="F73" i="1"/>
  <c r="G73" i="1"/>
  <c r="H73" i="1"/>
  <c r="C73" i="1"/>
  <c r="E83" i="1"/>
  <c r="F83" i="1"/>
  <c r="G83" i="1"/>
  <c r="D83" i="1"/>
  <c r="D68" i="1"/>
  <c r="E68" i="1"/>
  <c r="F68" i="1"/>
  <c r="G68" i="1"/>
  <c r="C68" i="1"/>
  <c r="C78" i="1"/>
  <c r="D78" i="1"/>
  <c r="E78" i="1"/>
  <c r="F78" i="1"/>
  <c r="G78" i="1"/>
  <c r="H78" i="1"/>
  <c r="B78" i="1"/>
  <c r="D60" i="1" l="1"/>
  <c r="D33" i="1" s="1"/>
  <c r="E60" i="1"/>
  <c r="E33" i="1" s="1"/>
  <c r="F60" i="1"/>
  <c r="F33" i="1" s="1"/>
  <c r="H83" i="1"/>
  <c r="D9" i="1"/>
  <c r="E9" i="1"/>
  <c r="F9" i="1"/>
  <c r="G9" i="1"/>
  <c r="C9" i="1"/>
  <c r="B10" i="1" l="1"/>
  <c r="G25" i="1"/>
  <c r="H25" i="1"/>
  <c r="D43" i="1" l="1"/>
  <c r="E43" i="1"/>
  <c r="F43" i="1"/>
  <c r="G43" i="1"/>
  <c r="H43" i="1"/>
  <c r="B43" i="1"/>
  <c r="C20" i="1"/>
  <c r="D20" i="1"/>
  <c r="E20" i="1"/>
  <c r="F20" i="1"/>
  <c r="G20" i="1"/>
  <c r="H20" i="1"/>
  <c r="B20" i="1"/>
  <c r="C58" i="1"/>
  <c r="D58" i="1"/>
  <c r="E58" i="1"/>
  <c r="F58" i="1"/>
  <c r="G58" i="1"/>
  <c r="H58" i="1"/>
  <c r="B58" i="1"/>
  <c r="G37" i="1" l="1"/>
  <c r="E25" i="1"/>
  <c r="D25" i="1"/>
  <c r="F25" i="1"/>
  <c r="B25" i="1"/>
  <c r="C25" i="1" l="1"/>
  <c r="C43" i="1"/>
  <c r="C13" i="1"/>
  <c r="C14" i="1" s="1"/>
  <c r="D13" i="1"/>
  <c r="D14" i="1" s="1"/>
  <c r="E13" i="1"/>
  <c r="E14" i="1" s="1"/>
  <c r="F13" i="1"/>
  <c r="F14" i="1" s="1"/>
  <c r="G13" i="1"/>
  <c r="G14" i="1" s="1"/>
  <c r="H13" i="1"/>
  <c r="B13" i="1"/>
  <c r="B14" i="1" s="1"/>
  <c r="C53" i="1" l="1"/>
  <c r="D53" i="1"/>
  <c r="E53" i="1"/>
  <c r="F53" i="1"/>
  <c r="G53" i="1"/>
  <c r="H53" i="1"/>
  <c r="C54" i="1"/>
  <c r="D54" i="1"/>
  <c r="E54" i="1"/>
  <c r="F54" i="1"/>
  <c r="G54" i="1"/>
  <c r="H54" i="1"/>
  <c r="C55" i="1"/>
  <c r="D55" i="1"/>
  <c r="E55" i="1"/>
  <c r="F55" i="1"/>
  <c r="G55" i="1"/>
  <c r="H55" i="1"/>
  <c r="B54" i="1"/>
  <c r="B55" i="1"/>
  <c r="B53" i="1"/>
  <c r="C44" i="1"/>
  <c r="D42" i="1"/>
  <c r="E44" i="1"/>
  <c r="F44" i="1"/>
  <c r="G44" i="1"/>
  <c r="H42" i="1"/>
  <c r="B42" i="1"/>
  <c r="C35" i="1"/>
  <c r="D35" i="1"/>
  <c r="E35" i="1"/>
  <c r="F35" i="1"/>
  <c r="G39" i="1"/>
  <c r="G36" i="1" s="1"/>
  <c r="D29" i="1"/>
  <c r="E29" i="1"/>
  <c r="F29" i="1"/>
  <c r="G29" i="1"/>
  <c r="H29" i="1"/>
  <c r="D30" i="1"/>
  <c r="E30" i="1"/>
  <c r="F30" i="1"/>
  <c r="G30" i="1"/>
  <c r="H30" i="1"/>
  <c r="C29" i="1"/>
  <c r="C30" i="1"/>
  <c r="B30" i="1"/>
  <c r="B29" i="1"/>
  <c r="C31" i="1"/>
  <c r="D31" i="1"/>
  <c r="E31" i="1"/>
  <c r="F31" i="1"/>
  <c r="G31" i="1"/>
  <c r="H31" i="1"/>
  <c r="B31" i="1"/>
  <c r="C18" i="1"/>
  <c r="D18" i="1"/>
  <c r="E18" i="1"/>
  <c r="F18" i="1"/>
  <c r="G18" i="1"/>
  <c r="H18" i="1"/>
  <c r="B18" i="1"/>
  <c r="D8" i="1"/>
  <c r="D10" i="1" s="1"/>
  <c r="E8" i="1"/>
  <c r="E10" i="1" s="1"/>
  <c r="F8" i="1"/>
  <c r="F10" i="1" s="1"/>
  <c r="G8" i="1"/>
  <c r="G10" i="1" s="1"/>
  <c r="H8" i="1"/>
  <c r="H10" i="1" s="1"/>
  <c r="C8" i="1"/>
  <c r="C10" i="1" s="1"/>
  <c r="B38" i="1" l="1"/>
  <c r="E38" i="1"/>
  <c r="C38" i="1"/>
  <c r="B32" i="1"/>
  <c r="B27" i="1"/>
  <c r="G32" i="1"/>
  <c r="G27" i="1"/>
  <c r="G33" i="1" s="1"/>
  <c r="G60" i="1" s="1"/>
  <c r="E32" i="1"/>
  <c r="E27" i="1"/>
  <c r="C27" i="1"/>
  <c r="H27" i="1"/>
  <c r="F27" i="1"/>
  <c r="D27" i="1"/>
  <c r="F42" i="1"/>
  <c r="D44" i="1"/>
  <c r="H44" i="1"/>
  <c r="F38" i="1"/>
  <c r="D38" i="1"/>
  <c r="B44" i="1"/>
  <c r="G42" i="1"/>
  <c r="E42" i="1"/>
  <c r="C42" i="1"/>
  <c r="H32" i="1"/>
  <c r="F32" i="1"/>
  <c r="D32" i="1"/>
  <c r="C32" i="1"/>
  <c r="F40" i="1" l="1"/>
  <c r="F37" i="1" s="1"/>
  <c r="F45" i="1" s="1"/>
  <c r="D40" i="1"/>
  <c r="D37" i="1" s="1"/>
  <c r="D45" i="1" s="1"/>
  <c r="H40" i="1"/>
  <c r="H37" i="1" s="1"/>
  <c r="C40" i="1"/>
  <c r="C37" i="1" s="1"/>
  <c r="C45" i="1" s="1"/>
  <c r="E40" i="1"/>
  <c r="E37" i="1" s="1"/>
  <c r="E45" i="1" s="1"/>
  <c r="E48" i="1" s="1"/>
  <c r="B40" i="1"/>
  <c r="B37" i="1" s="1"/>
  <c r="B45" i="1" s="1"/>
  <c r="B48" i="1" s="1"/>
  <c r="C48" i="1"/>
  <c r="C47" i="1"/>
  <c r="E47" i="1"/>
  <c r="B47" i="1"/>
  <c r="C46" i="1"/>
  <c r="E46" i="1"/>
  <c r="B46" i="1" l="1"/>
  <c r="B39" i="1"/>
  <c r="B36" i="1" s="1"/>
  <c r="E39" i="1"/>
  <c r="E36" i="1" s="1"/>
  <c r="C39" i="1"/>
  <c r="C36" i="1" s="1"/>
  <c r="H39" i="1"/>
  <c r="H36" i="1" s="1"/>
  <c r="D39" i="1"/>
  <c r="D36" i="1" s="1"/>
  <c r="F39" i="1"/>
  <c r="F36" i="1" s="1"/>
  <c r="D46" i="1"/>
  <c r="D48" i="1"/>
  <c r="D47" i="1"/>
  <c r="F48" i="1"/>
  <c r="F46" i="1"/>
  <c r="G45" i="1"/>
  <c r="F47" i="1"/>
  <c r="G46" i="1" l="1"/>
  <c r="G48" i="1"/>
  <c r="G47" i="1"/>
  <c r="H45" i="1"/>
  <c r="H48" i="1" l="1"/>
  <c r="H46" i="1"/>
  <c r="H47" i="1"/>
  <c r="H60" i="1"/>
</calcChain>
</file>

<file path=xl/sharedStrings.xml><?xml version="1.0" encoding="utf-8"?>
<sst xmlns="http://schemas.openxmlformats.org/spreadsheetml/2006/main" count="110" uniqueCount="88">
  <si>
    <t>TABLEAU DE SYNTHESE DES INDICATEURS MACROECONOMIQUES</t>
  </si>
  <si>
    <t xml:space="preserve">   Variation du PIB nominal (%)</t>
  </si>
  <si>
    <t xml:space="preserve">   Variation du PIB réel (%)</t>
  </si>
  <si>
    <t xml:space="preserve">   Variation du déflateur du PIB (%)</t>
  </si>
  <si>
    <t xml:space="preserve">   Inflation (%)</t>
  </si>
  <si>
    <t xml:space="preserve">   PIB par habitant (FCFA)</t>
  </si>
  <si>
    <t xml:space="preserve">   PIB par habitant (US$)</t>
  </si>
  <si>
    <t>Secteur extérieur (en milliards de FCFA)</t>
  </si>
  <si>
    <t xml:space="preserve">   Exportation FOB</t>
  </si>
  <si>
    <t xml:space="preserve">   Importations FOB</t>
  </si>
  <si>
    <t xml:space="preserve">   Solde de la balance commerciale</t>
  </si>
  <si>
    <t xml:space="preserve">   Solde du compte courant</t>
  </si>
  <si>
    <t xml:space="preserve">   Solde du compte courant % PIB</t>
  </si>
  <si>
    <t xml:space="preserve">   Avoirs extérieurs (en mois d'importations)</t>
  </si>
  <si>
    <t xml:space="preserve">   Recettes budgétaires</t>
  </si>
  <si>
    <t xml:space="preserve">   Dépenses budgétaires</t>
  </si>
  <si>
    <t xml:space="preserve">     dont recettes fiscales</t>
  </si>
  <si>
    <t xml:space="preserve">     dont recettes non-fiscales</t>
  </si>
  <si>
    <t>Finances publiques (en milliards de FCFA)</t>
  </si>
  <si>
    <t>Finances publiques (% PIB)</t>
  </si>
  <si>
    <t>Dette publique</t>
  </si>
  <si>
    <t xml:space="preserve">   Dette publique % PIB</t>
  </si>
  <si>
    <t xml:space="preserve">     dont dette intérieure % PIB</t>
  </si>
  <si>
    <t xml:space="preserve">     dont dette extérieure % PIB</t>
  </si>
  <si>
    <t xml:space="preserve">   Dette publique (en milliards FCFA)</t>
  </si>
  <si>
    <t xml:space="preserve">     dont dette intérieure (en milliards FCFA)</t>
  </si>
  <si>
    <t xml:space="preserve">     dont dette extérieure (en milliards FCFA)</t>
  </si>
  <si>
    <t xml:space="preserve">  Intérêts dus (en milliards de FCFA)</t>
  </si>
  <si>
    <t xml:space="preserve">  Intérêts dus % PIB</t>
  </si>
  <si>
    <t xml:space="preserve">  Intérêts dus % recettes budgétaires</t>
  </si>
  <si>
    <t xml:space="preserve">  Intérêts dus % exportations</t>
  </si>
  <si>
    <t xml:space="preserve">  Service de la dette extérieure (en milliards de FCFA)</t>
  </si>
  <si>
    <t xml:space="preserve">  Service de la dette extérieure % PIB</t>
  </si>
  <si>
    <t xml:space="preserve">  Service de la dette extérieure % recettes budgétaires</t>
  </si>
  <si>
    <t xml:space="preserve">  Service de la dette extérieure % exportations</t>
  </si>
  <si>
    <t>Situation monétaire</t>
  </si>
  <si>
    <t xml:space="preserve">   Masse monétaire (en milliards de FCFA)</t>
  </si>
  <si>
    <t xml:space="preserve">   Avoirs extérieurs nets (en milliards de FCFA)</t>
  </si>
  <si>
    <t xml:space="preserve">   Masse monétaire % PIB</t>
  </si>
  <si>
    <t xml:space="preserve">   Avoirs extérieurs nets % PIB</t>
  </si>
  <si>
    <t xml:space="preserve">   Crédits à l'économie % PIB</t>
  </si>
  <si>
    <t>Convergence</t>
  </si>
  <si>
    <t xml:space="preserve">   Solde budgétaire % PIB</t>
  </si>
  <si>
    <t xml:space="preserve">   Inflation %</t>
  </si>
  <si>
    <t xml:space="preserve">   Solde budgétaire</t>
  </si>
  <si>
    <t xml:space="preserve">   Crédit intérieur (en milliards de FCFA)</t>
  </si>
  <si>
    <t xml:space="preserve">   PIB (en milliards de FCFA)</t>
  </si>
  <si>
    <t>Production</t>
  </si>
  <si>
    <t xml:space="preserve">   Population (millions)</t>
  </si>
  <si>
    <t>INDICATEURS</t>
  </si>
  <si>
    <t>Réel</t>
  </si>
  <si>
    <t xml:space="preserve">   Taux de pression fiscale %</t>
  </si>
  <si>
    <t xml:space="preserve">   Investissement (en milliards de FCFA)</t>
  </si>
  <si>
    <t>Investissement</t>
  </si>
  <si>
    <t xml:space="preserve">   Investissement (en % PIB)</t>
  </si>
  <si>
    <t>BENIN</t>
  </si>
  <si>
    <t xml:space="preserve">   PIB Nominal (en milliards de FCFA) / source : Data Pack MEF Bénin</t>
  </si>
  <si>
    <t>Croissance du PIB Nominal</t>
  </si>
  <si>
    <t xml:space="preserve">   PIB Réel (en milliards de FCFA) / source : Data Pack MEF Bénin</t>
  </si>
  <si>
    <t>Croissance du PIB Réel</t>
  </si>
  <si>
    <t>PIB par habitant RCI en FCFA / source spreads Anouar RCI</t>
  </si>
  <si>
    <t>PIB par habitant RCI en USD/ source spreads Anouar RCI</t>
  </si>
  <si>
    <t>Solde Budgétaire (% du PIB)</t>
  </si>
  <si>
    <t>Solde budgétaire (mds FCFA) / source : TOFE Data pack MEF Bénin</t>
  </si>
  <si>
    <t>Taux CFA/USD retenu</t>
  </si>
  <si>
    <t>Inflation % / source : IHPC annuel Data pack MEF Bénin</t>
  </si>
  <si>
    <t>Masse salariale (mds FCFA) / source : TOFE Data pack MEF Bénin</t>
  </si>
  <si>
    <t>Recettes fiscales (mds FCFA) / source : TOFE Data pack MEF Bénin</t>
  </si>
  <si>
    <t>Recettes non fiscales (mds FCFA) / source : TOFE Data pack MEF Bénin</t>
  </si>
  <si>
    <t>Recettes budgétaires (mds FCFA) / source : TOFE Data pack MEF Bénin</t>
  </si>
  <si>
    <t>Investissements (mds FCFA) / source : PIB Emplois Data pack MEF Bénin</t>
  </si>
  <si>
    <t>Dépenses budgétaires (mds FCFA) / source : TOFE Data pack MEF Bénin</t>
  </si>
  <si>
    <t xml:space="preserve">Masse monétaire M2 </t>
  </si>
  <si>
    <t>Crédits intérieurs</t>
  </si>
  <si>
    <t xml:space="preserve">   Dette publique (en milliards FCFA) / source : CAA dette publique</t>
  </si>
  <si>
    <t xml:space="preserve">     dont dette intérieure (en milliards FCFA) / source : CAA dette publique</t>
  </si>
  <si>
    <t xml:space="preserve">     dont dette extérieure (en milliards FCFA) / source : CAA dette publique</t>
  </si>
  <si>
    <t xml:space="preserve">  Intérêts dus (en milliards de FCFA) / source : CAA dette publique</t>
  </si>
  <si>
    <t xml:space="preserve">  Service de la dette extérieure (en milliards de FCFA) / source : CAA dette publique</t>
  </si>
  <si>
    <t xml:space="preserve">   Exportations / Source : PIB emplois Data pack MEF Bénin</t>
  </si>
  <si>
    <t>Importations / Source : PIB emplois Data pack MEF Bénin</t>
  </si>
  <si>
    <t xml:space="preserve">   Solde du compte courant / source : balance des paiements - Rés Data pack MEF Bénin</t>
  </si>
  <si>
    <t xml:space="preserve">   Avoirs extérieurs nets</t>
  </si>
  <si>
    <t>Avoirs extérieurs (en mois d'importation)</t>
  </si>
  <si>
    <t>2020 (est.)</t>
  </si>
  <si>
    <t>2021 (proj)</t>
  </si>
  <si>
    <t>Prévu (est.)</t>
  </si>
  <si>
    <t xml:space="preserve">   Masse salariale publique % Recettes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</si>
</sst>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-* #,##0.0_-;\-* #,##0.0_-;_-* &quot;-&quot;??_-;_-@_-"/>
    <numFmt numFmtId="167" formatCode="0.0%"/>
    <numFmt numFmtId="168" formatCode="#,##0.0"/>
    <numFmt numFmtId="169" formatCode="_ * #,##0.0_)\ _C_F_A_ ;_ * \(#,##0.0\)\ _C_F_A_ ;_ * &quot;-&quot;?_)\ _C_F_A_ ;_ @_ "/>
    <numFmt numFmtId="170" formatCode="_-* #,##0.00\ _€_-;\-* #,##0.00\ _€_-;_-* &quot;-&quot;??\ _€_-;_-@_-"/>
    <numFmt numFmtId="171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70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1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ont="1" applyFill="1"/>
    <xf numFmtId="0" fontId="4" fillId="2" borderId="0" xfId="0" applyFont="1" applyFill="1"/>
    <xf numFmtId="0" fontId="2" fillId="3" borderId="1" xfId="0" applyFont="1" applyFill="1" applyBorder="1"/>
    <xf numFmtId="0" fontId="3" fillId="4" borderId="2" xfId="0" applyFont="1" applyFill="1" applyBorder="1"/>
    <xf numFmtId="0" fontId="0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2" fillId="5" borderId="4" xfId="0" applyFont="1" applyFill="1" applyBorder="1"/>
    <xf numFmtId="0" fontId="0" fillId="2" borderId="0" xfId="0" applyFill="1" applyAlignment="1">
      <alignment horizontal="right"/>
    </xf>
    <xf numFmtId="166" fontId="0" fillId="2" borderId="2" xfId="1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on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168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165" fontId="0" fillId="2" borderId="2" xfId="1" applyNumberFormat="1" applyFont="1" applyFill="1" applyBorder="1" applyAlignment="1">
      <alignment horizontal="center"/>
    </xf>
    <xf numFmtId="166" fontId="3" fillId="4" borderId="2" xfId="1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166" fontId="0" fillId="2" borderId="3" xfId="1" applyNumberFormat="1" applyFont="1" applyFill="1" applyBorder="1" applyAlignment="1">
      <alignment horizontal="center"/>
    </xf>
    <xf numFmtId="167" fontId="0" fillId="2" borderId="2" xfId="2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7" fontId="0" fillId="2" borderId="2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168" fontId="0" fillId="2" borderId="4" xfId="0" applyNumberFormat="1" applyFill="1" applyBorder="1" applyAlignment="1">
      <alignment horizontal="center"/>
    </xf>
    <xf numFmtId="0" fontId="0" fillId="2" borderId="5" xfId="0" applyFill="1" applyBorder="1" applyAlignment="1">
      <alignment horizontal="right"/>
    </xf>
    <xf numFmtId="168" fontId="0" fillId="2" borderId="5" xfId="0" applyNumberFormat="1" applyFill="1" applyBorder="1" applyAlignment="1">
      <alignment horizontal="center"/>
    </xf>
    <xf numFmtId="169" fontId="0" fillId="2" borderId="4" xfId="0" applyNumberFormat="1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9" fontId="0" fillId="2" borderId="4" xfId="0" applyNumberFormat="1" applyFill="1" applyBorder="1" applyAlignment="1">
      <alignment horizontal="center"/>
    </xf>
    <xf numFmtId="9" fontId="0" fillId="2" borderId="5" xfId="2" applyFon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167" fontId="0" fillId="2" borderId="0" xfId="2" applyNumberFormat="1" applyFont="1" applyFill="1" applyBorder="1" applyAlignment="1">
      <alignment horizontal="center"/>
    </xf>
    <xf numFmtId="167" fontId="0" fillId="2" borderId="4" xfId="2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68" fontId="7" fillId="2" borderId="5" xfId="0" applyNumberFormat="1" applyFont="1" applyFill="1" applyBorder="1" applyAlignment="1">
      <alignment horizontal="center"/>
    </xf>
    <xf numFmtId="168" fontId="7" fillId="0" borderId="5" xfId="0" applyNumberFormat="1" applyFont="1" applyFill="1" applyBorder="1" applyAlignment="1">
      <alignment horizontal="center"/>
    </xf>
    <xf numFmtId="168" fontId="0" fillId="0" borderId="5" xfId="0" applyNumberFormat="1" applyFill="1" applyBorder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8" fontId="7" fillId="2" borderId="0" xfId="0" applyNumberFormat="1" applyFont="1" applyFill="1" applyAlignment="1">
      <alignment horizontal="center"/>
    </xf>
    <xf numFmtId="168" fontId="7" fillId="2" borderId="4" xfId="0" applyNumberFormat="1" applyFont="1" applyFill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2" borderId="4" xfId="0" applyNumberFormat="1" applyFill="1" applyBorder="1" applyAlignment="1">
      <alignment horizontal="center"/>
    </xf>
    <xf numFmtId="168" fontId="7" fillId="2" borderId="2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right"/>
    </xf>
    <xf numFmtId="166" fontId="0" fillId="6" borderId="2" xfId="1" applyNumberFormat="1" applyFont="1" applyFill="1" applyBorder="1" applyAlignment="1">
      <alignment horizontal="center"/>
    </xf>
    <xf numFmtId="165" fontId="0" fillId="6" borderId="2" xfId="1" applyNumberFormat="1" applyFont="1" applyFill="1" applyBorder="1" applyAlignment="1">
      <alignment horizontal="center"/>
    </xf>
    <xf numFmtId="166" fontId="0" fillId="6" borderId="3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166" fontId="0" fillId="2" borderId="2" xfId="1" applyNumberFormat="1" applyFont="1" applyFill="1" applyBorder="1" applyAlignment="1">
      <alignment horizontal="right"/>
    </xf>
    <xf numFmtId="166" fontId="0" fillId="2" borderId="3" xfId="1" applyNumberFormat="1" applyFont="1" applyFill="1" applyBorder="1" applyAlignment="1">
      <alignment horizontal="right"/>
    </xf>
  </cellXfs>
  <cellStyles count="7">
    <cellStyle name="Milliers" xfId="1" builtinId="3"/>
    <cellStyle name="Milliers 2" xfId="5" xr:uid="{2AFFAD23-4356-7C46-B53A-BE4A89EA2607}"/>
    <cellStyle name="Milliers 3" xfId="4" xr:uid="{C4B155C0-5D98-0448-B6AA-0180126036E4}"/>
    <cellStyle name="Normal" xfId="0" builtinId="0"/>
    <cellStyle name="Normal 2 10" xfId="3" xr:uid="{FEA120FA-F929-564D-A272-E67D5374B8E4}"/>
    <cellStyle name="Pourcentage" xfId="2" builtinId="5"/>
    <cellStyle name="Pourcentage 2" xfId="6" xr:uid="{0A25F167-EB8A-3D42-A6E3-8F698799FD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11498-A466-44CC-BFCA-28325BE83852}">
  <dimension ref="A1:I139"/>
  <sheetViews>
    <sheetView tabSelected="1" zoomScale="110" zoomScaleNormal="110" workbookViewId="0">
      <selection activeCell="B3" sqref="B3"/>
    </sheetView>
  </sheetViews>
  <sheetFormatPr baseColWidth="10" defaultColWidth="11.42578125" defaultRowHeight="15" x14ac:dyDescent="0.25"/>
  <cols>
    <col min="1" max="1" width="68.28515625" style="1" customWidth="1"/>
    <col min="2" max="8" width="11.7109375" style="13" customWidth="1"/>
    <col min="9" max="16384" width="11.42578125" style="1"/>
  </cols>
  <sheetData>
    <row r="1" spans="1:8" x14ac:dyDescent="0.25">
      <c r="A1" s="2" t="s">
        <v>0</v>
      </c>
    </row>
    <row r="2" spans="1:8" x14ac:dyDescent="0.25">
      <c r="A2" s="4" t="s">
        <v>55</v>
      </c>
    </row>
    <row r="3" spans="1:8" ht="15.75" thickBot="1" x14ac:dyDescent="0.3">
      <c r="A3" s="4"/>
    </row>
    <row r="4" spans="1:8" s="2" customFormat="1" ht="15.75" thickTop="1" x14ac:dyDescent="0.25">
      <c r="A4" s="5" t="s">
        <v>49</v>
      </c>
      <c r="B4" s="58">
        <v>2015</v>
      </c>
      <c r="C4" s="58">
        <v>2016</v>
      </c>
      <c r="D4" s="58">
        <v>2017</v>
      </c>
      <c r="E4" s="58">
        <v>2018</v>
      </c>
      <c r="F4" s="58">
        <v>2019</v>
      </c>
      <c r="G4" s="58">
        <v>2020</v>
      </c>
      <c r="H4" s="58">
        <v>2021</v>
      </c>
    </row>
    <row r="5" spans="1:8" s="2" customFormat="1" x14ac:dyDescent="0.25">
      <c r="A5" s="10"/>
      <c r="B5" s="54" t="s">
        <v>50</v>
      </c>
      <c r="C5" s="54" t="s">
        <v>50</v>
      </c>
      <c r="D5" s="54" t="s">
        <v>50</v>
      </c>
      <c r="E5" s="54" t="s">
        <v>50</v>
      </c>
      <c r="F5" s="54" t="s">
        <v>50</v>
      </c>
      <c r="G5" s="54" t="s">
        <v>50</v>
      </c>
      <c r="H5" s="54" t="s">
        <v>86</v>
      </c>
    </row>
    <row r="6" spans="1:8" s="2" customFormat="1" x14ac:dyDescent="0.25">
      <c r="A6" s="6" t="s">
        <v>47</v>
      </c>
      <c r="B6" s="19"/>
      <c r="C6" s="19"/>
      <c r="D6" s="19"/>
      <c r="E6" s="19"/>
      <c r="F6" s="19"/>
      <c r="G6" s="19"/>
      <c r="H6" s="19"/>
    </row>
    <row r="7" spans="1:8" s="3" customFormat="1" x14ac:dyDescent="0.25">
      <c r="A7" s="7" t="s">
        <v>46</v>
      </c>
      <c r="B7" s="12">
        <f>B67</f>
        <v>6732.8140000000012</v>
      </c>
      <c r="C7" s="12">
        <f>C67</f>
        <v>7005.23</v>
      </c>
      <c r="D7" s="12">
        <f>D67</f>
        <v>7375.3021979059522</v>
      </c>
      <c r="E7" s="12">
        <f>E67</f>
        <v>7922.0040561272472</v>
      </c>
      <c r="F7" s="12">
        <f>F67</f>
        <v>8432.2475067465202</v>
      </c>
      <c r="G7" s="12">
        <v>9008.81</v>
      </c>
      <c r="H7" s="55">
        <v>8959.2999999999902</v>
      </c>
    </row>
    <row r="8" spans="1:8" x14ac:dyDescent="0.25">
      <c r="A8" s="8" t="s">
        <v>1</v>
      </c>
      <c r="B8" s="12">
        <f>((B7/6559.3)-1)*100</f>
        <v>2.6453127620325478</v>
      </c>
      <c r="C8" s="12">
        <f>(C7/B7-1)*100</f>
        <v>4.0460942482593243</v>
      </c>
      <c r="D8" s="12">
        <f t="shared" ref="D8:H8" si="0">(D7/C7-1)*100</f>
        <v>5.2827986790719539</v>
      </c>
      <c r="E8" s="12">
        <f t="shared" si="0"/>
        <v>7.4126028134347877</v>
      </c>
      <c r="F8" s="12">
        <f t="shared" si="0"/>
        <v>6.4408380380041264</v>
      </c>
      <c r="G8" s="12">
        <f t="shared" si="0"/>
        <v>6.837589774163777</v>
      </c>
      <c r="H8" s="55">
        <f t="shared" si="0"/>
        <v>-0.54957314007076929</v>
      </c>
    </row>
    <row r="9" spans="1:8" x14ac:dyDescent="0.25">
      <c r="A9" s="8" t="s">
        <v>2</v>
      </c>
      <c r="B9" s="12">
        <v>1.8</v>
      </c>
      <c r="C9" s="12">
        <f>(C72/B72-1)*100</f>
        <v>3.3396734262969074</v>
      </c>
      <c r="D9" s="12">
        <f t="shared" ref="D9:G9" si="1">(D72/C72-1)*100</f>
        <v>5.6715619521345628</v>
      </c>
      <c r="E9" s="12">
        <f t="shared" si="1"/>
        <v>6.6972536206319155</v>
      </c>
      <c r="F9" s="12">
        <f t="shared" si="1"/>
        <v>6.8656866287794882</v>
      </c>
      <c r="G9" s="12">
        <f t="shared" si="1"/>
        <v>3.8487924009513064</v>
      </c>
      <c r="H9" s="55">
        <v>4</v>
      </c>
    </row>
    <row r="10" spans="1:8" x14ac:dyDescent="0.25">
      <c r="A10" s="8" t="s">
        <v>3</v>
      </c>
      <c r="B10" s="12">
        <f t="shared" ref="B10:H10" si="2">B8-B9</f>
        <v>0.84531276203254779</v>
      </c>
      <c r="C10" s="12">
        <f t="shared" si="2"/>
        <v>0.70642082196241684</v>
      </c>
      <c r="D10" s="12">
        <f t="shared" si="2"/>
        <v>-0.38876327306260894</v>
      </c>
      <c r="E10" s="12">
        <f t="shared" si="2"/>
        <v>0.71534919280287212</v>
      </c>
      <c r="F10" s="12">
        <f t="shared" si="2"/>
        <v>-0.42484859077536186</v>
      </c>
      <c r="G10" s="12">
        <f t="shared" si="2"/>
        <v>2.9887973732124706</v>
      </c>
      <c r="H10" s="55">
        <f t="shared" si="2"/>
        <v>-4.5495731400707697</v>
      </c>
    </row>
    <row r="11" spans="1:8" x14ac:dyDescent="0.25">
      <c r="A11" s="8" t="s">
        <v>4</v>
      </c>
      <c r="B11" s="12">
        <f>B87*100</f>
        <v>0.21878592353616902</v>
      </c>
      <c r="C11" s="12">
        <f>C87*100</f>
        <v>-0.79405017390662391</v>
      </c>
      <c r="D11" s="12">
        <f>D87*100</f>
        <v>1.7694124739196799</v>
      </c>
      <c r="E11" s="12">
        <f>E87*100</f>
        <v>0.848806254600043</v>
      </c>
      <c r="F11" s="12">
        <f>F87*100</f>
        <v>-0.91461794855340894</v>
      </c>
      <c r="G11" s="12">
        <v>3</v>
      </c>
      <c r="H11" s="55">
        <v>1.5</v>
      </c>
    </row>
    <row r="12" spans="1:8" x14ac:dyDescent="0.25">
      <c r="A12" s="8" t="s">
        <v>48</v>
      </c>
      <c r="B12" s="12">
        <v>10.605995999999999</v>
      </c>
      <c r="C12" s="12">
        <v>10.915374999999999</v>
      </c>
      <c r="D12" s="12">
        <v>11.231548999999999</v>
      </c>
      <c r="E12" s="12">
        <v>11.554473</v>
      </c>
      <c r="F12" s="12">
        <v>11.884126999999999</v>
      </c>
      <c r="G12" s="12">
        <v>12.1</v>
      </c>
      <c r="H12" s="55">
        <v>12.45</v>
      </c>
    </row>
    <row r="13" spans="1:8" x14ac:dyDescent="0.25">
      <c r="A13" s="8" t="s">
        <v>5</v>
      </c>
      <c r="B13" s="20">
        <f>B7*1000/B12</f>
        <v>634812.04405507992</v>
      </c>
      <c r="C13" s="20">
        <f t="shared" ref="C13:H13" si="3">C7*1000/C12</f>
        <v>641776.39339005761</v>
      </c>
      <c r="D13" s="20">
        <f t="shared" si="3"/>
        <v>656659.39737305627</v>
      </c>
      <c r="E13" s="20">
        <f t="shared" si="3"/>
        <v>685622.27425926283</v>
      </c>
      <c r="F13" s="20">
        <f t="shared" si="3"/>
        <v>709538.65662547364</v>
      </c>
      <c r="G13" s="20">
        <f t="shared" si="3"/>
        <v>744529.75206611573</v>
      </c>
      <c r="H13" s="56">
        <f t="shared" si="3"/>
        <v>719622.48995983868</v>
      </c>
    </row>
    <row r="14" spans="1:8" x14ac:dyDescent="0.25">
      <c r="A14" s="8" t="s">
        <v>6</v>
      </c>
      <c r="B14" s="20">
        <f t="shared" ref="B14:G14" si="4">B13/B78</f>
        <v>1073.3017579314073</v>
      </c>
      <c r="C14" s="20">
        <f t="shared" si="4"/>
        <v>1082.2147078538944</v>
      </c>
      <c r="D14" s="20">
        <f t="shared" si="4"/>
        <v>1128.2446062633094</v>
      </c>
      <c r="E14" s="20">
        <f t="shared" si="4"/>
        <v>1233.9645493812677</v>
      </c>
      <c r="F14" s="20">
        <f t="shared" si="4"/>
        <v>1210.7122967439993</v>
      </c>
      <c r="G14" s="20">
        <f t="shared" si="4"/>
        <v>1292.0078221493611</v>
      </c>
      <c r="H14" s="56">
        <v>1310</v>
      </c>
    </row>
    <row r="15" spans="1:8" s="2" customFormat="1" x14ac:dyDescent="0.25">
      <c r="A15" s="6" t="s">
        <v>7</v>
      </c>
      <c r="B15" s="19"/>
      <c r="C15" s="19"/>
      <c r="D15" s="19"/>
      <c r="E15" s="19"/>
      <c r="F15" s="19"/>
      <c r="G15" s="19"/>
      <c r="H15" s="19"/>
    </row>
    <row r="16" spans="1:8" x14ac:dyDescent="0.25">
      <c r="A16" s="8" t="s">
        <v>8</v>
      </c>
      <c r="B16" s="12">
        <f t="shared" ref="B16:F17" si="5">B99</f>
        <v>1617.8382018312782</v>
      </c>
      <c r="C16" s="12">
        <f t="shared" si="5"/>
        <v>1890.2074555555555</v>
      </c>
      <c r="D16" s="12">
        <f t="shared" si="5"/>
        <v>1924.4865999999997</v>
      </c>
      <c r="E16" s="12">
        <f t="shared" si="5"/>
        <v>2122.2134999999994</v>
      </c>
      <c r="F16" s="12">
        <f t="shared" si="5"/>
        <v>2097.7109999999998</v>
      </c>
      <c r="G16" s="12">
        <v>1790.2729999999999</v>
      </c>
      <c r="H16" s="55">
        <v>1990.6</v>
      </c>
    </row>
    <row r="17" spans="1:8" x14ac:dyDescent="0.25">
      <c r="A17" s="8" t="s">
        <v>9</v>
      </c>
      <c r="B17" s="12">
        <f t="shared" si="5"/>
        <v>2065.2500032143798</v>
      </c>
      <c r="C17" s="12">
        <f t="shared" si="5"/>
        <v>2201.8892799999999</v>
      </c>
      <c r="D17" s="12">
        <f t="shared" si="5"/>
        <v>2332.9551000000001</v>
      </c>
      <c r="E17" s="12">
        <f t="shared" si="5"/>
        <v>2578.1999999999998</v>
      </c>
      <c r="F17" s="12">
        <f t="shared" si="5"/>
        <v>2523.4564999999998</v>
      </c>
      <c r="G17" s="12">
        <v>2248.6680000000001</v>
      </c>
      <c r="H17" s="55">
        <v>2450.6</v>
      </c>
    </row>
    <row r="18" spans="1:8" x14ac:dyDescent="0.25">
      <c r="A18" s="8" t="s">
        <v>10</v>
      </c>
      <c r="B18" s="12">
        <f t="shared" ref="B18:H18" si="6">B16-B17</f>
        <v>-447.41180138310165</v>
      </c>
      <c r="C18" s="12">
        <f t="shared" si="6"/>
        <v>-311.68182444444437</v>
      </c>
      <c r="D18" s="12">
        <f t="shared" si="6"/>
        <v>-408.4685000000004</v>
      </c>
      <c r="E18" s="12">
        <f t="shared" si="6"/>
        <v>-455.98650000000043</v>
      </c>
      <c r="F18" s="12">
        <f t="shared" si="6"/>
        <v>-425.74549999999999</v>
      </c>
      <c r="G18" s="12">
        <f t="shared" si="6"/>
        <v>-458.39500000000021</v>
      </c>
      <c r="H18" s="55">
        <f t="shared" si="6"/>
        <v>-460</v>
      </c>
    </row>
    <row r="19" spans="1:8" x14ac:dyDescent="0.25">
      <c r="A19" s="8" t="s">
        <v>11</v>
      </c>
      <c r="B19" s="12">
        <f>B104</f>
        <v>-401.56080138310278</v>
      </c>
      <c r="C19" s="12">
        <f t="shared" ref="C19:F19" si="7">C104</f>
        <v>-209.92532444444464</v>
      </c>
      <c r="D19" s="12">
        <f t="shared" si="7"/>
        <v>-308.34580000000028</v>
      </c>
      <c r="E19" s="12">
        <f t="shared" si="7"/>
        <v>-360.28650000000033</v>
      </c>
      <c r="F19" s="12">
        <f t="shared" si="7"/>
        <v>-340.15379999999988</v>
      </c>
      <c r="G19" s="12">
        <v>-348.39249999999998</v>
      </c>
      <c r="H19" s="55">
        <v>-424.32210000000003</v>
      </c>
    </row>
    <row r="20" spans="1:8" x14ac:dyDescent="0.25">
      <c r="A20" s="8" t="s">
        <v>12</v>
      </c>
      <c r="B20" s="12">
        <f>B19*100/B7</f>
        <v>-5.964234291681052</v>
      </c>
      <c r="C20" s="12">
        <f t="shared" ref="C20:H20" si="8">C19*100/C7</f>
        <v>-2.9966942476470386</v>
      </c>
      <c r="D20" s="12">
        <f t="shared" si="8"/>
        <v>-4.1807886880560368</v>
      </c>
      <c r="E20" s="12">
        <f t="shared" si="8"/>
        <v>-4.5479211755936673</v>
      </c>
      <c r="F20" s="12">
        <f t="shared" si="8"/>
        <v>-4.0339636582992577</v>
      </c>
      <c r="G20" s="12">
        <f t="shared" si="8"/>
        <v>-3.8672421773796986</v>
      </c>
      <c r="H20" s="55">
        <f t="shared" si="8"/>
        <v>-4.7361077316308249</v>
      </c>
    </row>
    <row r="21" spans="1:8" x14ac:dyDescent="0.25">
      <c r="A21" s="8" t="s">
        <v>13</v>
      </c>
      <c r="B21" s="12">
        <v>2.9</v>
      </c>
      <c r="C21" s="12">
        <v>0.9</v>
      </c>
      <c r="D21" s="12">
        <v>2.4</v>
      </c>
      <c r="E21" s="12">
        <v>2.6</v>
      </c>
      <c r="F21" s="12">
        <v>2.9</v>
      </c>
      <c r="G21" s="12">
        <v>6.3</v>
      </c>
      <c r="H21" s="55">
        <v>6.2</v>
      </c>
    </row>
    <row r="22" spans="1:8" s="2" customFormat="1" x14ac:dyDescent="0.25">
      <c r="A22" s="6" t="s">
        <v>18</v>
      </c>
      <c r="B22" s="19"/>
      <c r="C22" s="19"/>
      <c r="D22" s="19"/>
      <c r="E22" s="19"/>
      <c r="F22" s="19"/>
      <c r="G22" s="19"/>
      <c r="H22" s="19"/>
    </row>
    <row r="23" spans="1:8" x14ac:dyDescent="0.25">
      <c r="A23" s="8" t="s">
        <v>14</v>
      </c>
      <c r="B23" s="12">
        <f>B94</f>
        <v>819.5</v>
      </c>
      <c r="C23" s="12">
        <f>C94</f>
        <v>745.7</v>
      </c>
      <c r="D23" s="12">
        <f>D94</f>
        <v>944.4</v>
      </c>
      <c r="E23" s="12">
        <f>E94</f>
        <v>1028.5999999999999</v>
      </c>
      <c r="F23" s="12">
        <f>F94</f>
        <v>1088</v>
      </c>
      <c r="G23" s="12">
        <v>1007.8</v>
      </c>
      <c r="H23" s="55">
        <v>1118.7</v>
      </c>
    </row>
    <row r="24" spans="1:8" x14ac:dyDescent="0.25">
      <c r="A24" s="8" t="s">
        <v>16</v>
      </c>
      <c r="B24" s="12">
        <f>B92</f>
        <v>713.1</v>
      </c>
      <c r="C24" s="12">
        <f t="shared" ref="C24:H24" si="9">C92</f>
        <v>641.1</v>
      </c>
      <c r="D24" s="12">
        <f t="shared" si="9"/>
        <v>712.8</v>
      </c>
      <c r="E24" s="12">
        <f t="shared" si="9"/>
        <v>811.4</v>
      </c>
      <c r="F24" s="12">
        <f t="shared" si="9"/>
        <v>893.3</v>
      </c>
      <c r="G24" s="12">
        <f t="shared" si="9"/>
        <v>947.88000000000011</v>
      </c>
      <c r="H24" s="55">
        <f t="shared" si="9"/>
        <v>1079.2</v>
      </c>
    </row>
    <row r="25" spans="1:8" x14ac:dyDescent="0.25">
      <c r="A25" s="8" t="s">
        <v>17</v>
      </c>
      <c r="B25" s="12">
        <f>B23-B24</f>
        <v>106.39999999999998</v>
      </c>
      <c r="C25" s="12">
        <f t="shared" ref="C25:H25" si="10">C23-C24</f>
        <v>104.60000000000002</v>
      </c>
      <c r="D25" s="12">
        <f t="shared" si="10"/>
        <v>231.60000000000002</v>
      </c>
      <c r="E25" s="12">
        <f t="shared" si="10"/>
        <v>217.19999999999993</v>
      </c>
      <c r="F25" s="12">
        <f t="shared" si="10"/>
        <v>194.70000000000005</v>
      </c>
      <c r="G25" s="12">
        <f t="shared" si="10"/>
        <v>59.919999999999845</v>
      </c>
      <c r="H25" s="55">
        <f t="shared" si="10"/>
        <v>39.5</v>
      </c>
    </row>
    <row r="26" spans="1:8" x14ac:dyDescent="0.25">
      <c r="A26" s="8" t="s">
        <v>15</v>
      </c>
      <c r="B26" s="12">
        <f>-B95</f>
        <v>-1242.3</v>
      </c>
      <c r="C26" s="12">
        <f>-C95</f>
        <v>-1086.3</v>
      </c>
      <c r="D26" s="12">
        <f>-D95</f>
        <v>-1318.1</v>
      </c>
      <c r="E26" s="12">
        <f>-E95</f>
        <v>-1305.9000000000001</v>
      </c>
      <c r="F26" s="12">
        <f>-F95</f>
        <v>-1225.9000000000001</v>
      </c>
      <c r="G26" s="12">
        <v>-1337.8</v>
      </c>
      <c r="H26" s="55">
        <v>-1431.4</v>
      </c>
    </row>
    <row r="27" spans="1:8" x14ac:dyDescent="0.25">
      <c r="A27" s="8" t="s">
        <v>44</v>
      </c>
      <c r="B27" s="12">
        <f t="shared" ref="B27:H27" si="11">B23+B26</f>
        <v>-422.79999999999995</v>
      </c>
      <c r="C27" s="12">
        <f t="shared" si="11"/>
        <v>-340.59999999999991</v>
      </c>
      <c r="D27" s="12">
        <f t="shared" si="11"/>
        <v>-373.69999999999993</v>
      </c>
      <c r="E27" s="12">
        <f t="shared" si="11"/>
        <v>-277.30000000000018</v>
      </c>
      <c r="F27" s="12">
        <f t="shared" si="11"/>
        <v>-137.90000000000009</v>
      </c>
      <c r="G27" s="12">
        <f t="shared" si="11"/>
        <v>-330</v>
      </c>
      <c r="H27" s="55">
        <f t="shared" si="11"/>
        <v>-312.70000000000005</v>
      </c>
    </row>
    <row r="28" spans="1:8" s="2" customFormat="1" x14ac:dyDescent="0.25">
      <c r="A28" s="6" t="s">
        <v>19</v>
      </c>
      <c r="B28" s="19"/>
      <c r="C28" s="19"/>
      <c r="D28" s="19"/>
      <c r="E28" s="19"/>
      <c r="F28" s="19"/>
      <c r="G28" s="19"/>
      <c r="H28" s="19"/>
    </row>
    <row r="29" spans="1:8" x14ac:dyDescent="0.25">
      <c r="A29" s="8" t="s">
        <v>14</v>
      </c>
      <c r="B29" s="12">
        <f t="shared" ref="B29:H32" si="12">B23*100/B$7</f>
        <v>12.171730869143271</v>
      </c>
      <c r="C29" s="12">
        <f t="shared" si="12"/>
        <v>10.644903878959006</v>
      </c>
      <c r="D29" s="12">
        <f t="shared" si="12"/>
        <v>12.804899035433975</v>
      </c>
      <c r="E29" s="12">
        <f t="shared" si="12"/>
        <v>12.984088277566997</v>
      </c>
      <c r="F29" s="12">
        <f t="shared" si="12"/>
        <v>12.902847065737893</v>
      </c>
      <c r="G29" s="12">
        <f t="shared" si="12"/>
        <v>11.186827117011015</v>
      </c>
      <c r="H29" s="55">
        <f t="shared" si="12"/>
        <v>12.486466576629883</v>
      </c>
    </row>
    <row r="30" spans="1:8" x14ac:dyDescent="0.25">
      <c r="A30" s="8" t="s">
        <v>16</v>
      </c>
      <c r="B30" s="12">
        <f t="shared" si="12"/>
        <v>10.591410961300875</v>
      </c>
      <c r="C30" s="12">
        <f t="shared" si="12"/>
        <v>9.1517337760501807</v>
      </c>
      <c r="D30" s="12">
        <f t="shared" si="12"/>
        <v>9.6646887256007386</v>
      </c>
      <c r="E30" s="12">
        <f t="shared" si="12"/>
        <v>10.242357795467491</v>
      </c>
      <c r="F30" s="12">
        <f t="shared" si="12"/>
        <v>10.593854121161451</v>
      </c>
      <c r="G30" s="12">
        <f t="shared" si="12"/>
        <v>10.521700424362376</v>
      </c>
      <c r="H30" s="55">
        <f t="shared" si="12"/>
        <v>12.045583918386495</v>
      </c>
    </row>
    <row r="31" spans="1:8" x14ac:dyDescent="0.25">
      <c r="A31" s="8" t="s">
        <v>17</v>
      </c>
      <c r="B31" s="12">
        <f t="shared" si="12"/>
        <v>1.5803199078423964</v>
      </c>
      <c r="C31" s="12">
        <f t="shared" si="12"/>
        <v>1.4931701029088271</v>
      </c>
      <c r="D31" s="12">
        <f t="shared" si="12"/>
        <v>3.140210309833237</v>
      </c>
      <c r="E31" s="12">
        <f t="shared" si="12"/>
        <v>2.7417304820995052</v>
      </c>
      <c r="F31" s="12">
        <f t="shared" si="12"/>
        <v>2.3089929445764414</v>
      </c>
      <c r="G31" s="12">
        <f t="shared" si="12"/>
        <v>0.66512669264863888</v>
      </c>
      <c r="H31" s="55">
        <f t="shared" si="12"/>
        <v>0.44088265824339001</v>
      </c>
    </row>
    <row r="32" spans="1:8" x14ac:dyDescent="0.25">
      <c r="A32" s="8" t="s">
        <v>15</v>
      </c>
      <c r="B32" s="12">
        <f t="shared" si="12"/>
        <v>-18.451423134517004</v>
      </c>
      <c r="C32" s="12">
        <f t="shared" si="12"/>
        <v>-15.506985495122931</v>
      </c>
      <c r="D32" s="12">
        <f t="shared" si="12"/>
        <v>-17.871810057820333</v>
      </c>
      <c r="E32" s="12">
        <f t="shared" si="12"/>
        <v>-16.484465177595514</v>
      </c>
      <c r="F32" s="12">
        <f t="shared" si="12"/>
        <v>-14.53823549438243</v>
      </c>
      <c r="G32" s="12">
        <f t="shared" si="12"/>
        <v>-14.849908034468482</v>
      </c>
      <c r="H32" s="55">
        <f t="shared" si="12"/>
        <v>-15.976694607837683</v>
      </c>
    </row>
    <row r="33" spans="1:8" x14ac:dyDescent="0.25">
      <c r="A33" s="8" t="s">
        <v>44</v>
      </c>
      <c r="B33" s="12">
        <f>B60</f>
        <v>-5.8519365008449657</v>
      </c>
      <c r="C33" s="12">
        <f t="shared" ref="C33:F33" si="13">C60</f>
        <v>-4.3667374233251444</v>
      </c>
      <c r="D33" s="12">
        <f t="shared" si="13"/>
        <v>-4.2906438699365381</v>
      </c>
      <c r="E33" s="12">
        <f t="shared" si="13"/>
        <v>-2.9048351229849443</v>
      </c>
      <c r="F33" s="12">
        <f t="shared" si="13"/>
        <v>-0.47677083858494007</v>
      </c>
      <c r="G33" s="12">
        <f>G27*100/G7</f>
        <v>-3.6630809174574668</v>
      </c>
      <c r="H33" s="55">
        <f>H27*100/H7</f>
        <v>-3.4902280312077996</v>
      </c>
    </row>
    <row r="34" spans="1:8" s="2" customFormat="1" x14ac:dyDescent="0.25">
      <c r="A34" s="6" t="s">
        <v>20</v>
      </c>
      <c r="B34" s="21"/>
      <c r="C34" s="21"/>
      <c r="D34" s="21"/>
      <c r="E34" s="21"/>
      <c r="F34" s="21"/>
      <c r="G34" s="21"/>
      <c r="H34" s="21"/>
    </row>
    <row r="35" spans="1:8" x14ac:dyDescent="0.25">
      <c r="A35" s="8" t="s">
        <v>21</v>
      </c>
      <c r="B35" s="12">
        <f>B62</f>
        <v>30.90144467172269</v>
      </c>
      <c r="C35" s="12">
        <f>C62</f>
        <v>35.873898153121729</v>
      </c>
      <c r="D35" s="12">
        <f>D62</f>
        <v>39.692432293383405</v>
      </c>
      <c r="E35" s="12">
        <f>E62</f>
        <v>41.047436852500077</v>
      </c>
      <c r="F35" s="12">
        <f>F62</f>
        <v>41.229642352024989</v>
      </c>
      <c r="G35" s="12">
        <f>G38*100/G7</f>
        <v>39.957552662338315</v>
      </c>
      <c r="H35" s="55">
        <f>H38*100/H7</f>
        <v>42.002165347739265</v>
      </c>
    </row>
    <row r="36" spans="1:8" x14ac:dyDescent="0.25">
      <c r="A36" s="8" t="s">
        <v>22</v>
      </c>
      <c r="B36" s="12">
        <f>B39*100/B$7</f>
        <v>13.59663565555798</v>
      </c>
      <c r="C36" s="12">
        <f t="shared" ref="C36:H36" si="14">C39*100/C$7</f>
        <v>15.784515187373557</v>
      </c>
      <c r="D36" s="12">
        <f t="shared" si="14"/>
        <v>17.464670209088695</v>
      </c>
      <c r="E36" s="12">
        <f t="shared" si="14"/>
        <v>18.060872215100034</v>
      </c>
      <c r="F36" s="12">
        <f t="shared" si="14"/>
        <v>18.141042634890994</v>
      </c>
      <c r="G36" s="12">
        <f t="shared" si="14"/>
        <v>17.581323171428853</v>
      </c>
      <c r="H36" s="55">
        <f t="shared" si="14"/>
        <v>18.480952753005273</v>
      </c>
    </row>
    <row r="37" spans="1:8" x14ac:dyDescent="0.25">
      <c r="A37" s="8" t="s">
        <v>23</v>
      </c>
      <c r="B37" s="12">
        <f>B40*100/B$7</f>
        <v>17.304809016164707</v>
      </c>
      <c r="C37" s="12">
        <f t="shared" ref="C37:H37" si="15">C40*100/C$7</f>
        <v>20.089382965748168</v>
      </c>
      <c r="D37" s="12">
        <f t="shared" si="15"/>
        <v>22.227762084294707</v>
      </c>
      <c r="E37" s="12">
        <f t="shared" si="15"/>
        <v>22.986564637400047</v>
      </c>
      <c r="F37" s="12">
        <f t="shared" si="15"/>
        <v>23.088599717133995</v>
      </c>
      <c r="G37" s="12">
        <f t="shared" si="15"/>
        <v>22.376229490909456</v>
      </c>
      <c r="H37" s="55">
        <f t="shared" si="15"/>
        <v>23.521212594733992</v>
      </c>
    </row>
    <row r="38" spans="1:8" x14ac:dyDescent="0.25">
      <c r="A38" s="8" t="s">
        <v>24</v>
      </c>
      <c r="B38" s="12">
        <f>B35*B$7/100</f>
        <v>2080.5367930599996</v>
      </c>
      <c r="C38" s="12">
        <f t="shared" ref="C38:F38" si="16">C35*C$7/100</f>
        <v>2513.0490755919291</v>
      </c>
      <c r="D38" s="12">
        <f t="shared" si="16"/>
        <v>2927.4368313362379</v>
      </c>
      <c r="E38" s="12">
        <f t="shared" si="16"/>
        <v>3251.7796123913267</v>
      </c>
      <c r="F38" s="12">
        <f t="shared" si="16"/>
        <v>3476.5854892691345</v>
      </c>
      <c r="G38" s="12">
        <v>3599.7</v>
      </c>
      <c r="H38" s="55">
        <v>3763.1</v>
      </c>
    </row>
    <row r="39" spans="1:8" x14ac:dyDescent="0.25">
      <c r="A39" s="8" t="s">
        <v>25</v>
      </c>
      <c r="B39" s="12">
        <f t="shared" ref="B39:G39" si="17">B38-B40</f>
        <v>915.43618894639962</v>
      </c>
      <c r="C39" s="12">
        <f t="shared" si="17"/>
        <v>1105.7415932604486</v>
      </c>
      <c r="D39" s="12">
        <f t="shared" si="17"/>
        <v>1288.0722057879445</v>
      </c>
      <c r="E39" s="12">
        <f t="shared" si="17"/>
        <v>1430.7830294521837</v>
      </c>
      <c r="F39" s="12">
        <f t="shared" si="17"/>
        <v>1529.6976152784191</v>
      </c>
      <c r="G39" s="12">
        <f t="shared" si="17"/>
        <v>1583.8679999999997</v>
      </c>
      <c r="H39" s="55">
        <f>H38-H40</f>
        <v>1655.7639999999997</v>
      </c>
    </row>
    <row r="40" spans="1:8" x14ac:dyDescent="0.25">
      <c r="A40" s="8" t="s">
        <v>26</v>
      </c>
      <c r="B40" s="12">
        <f t="shared" ref="B40:H40" si="18">0.56*B38</f>
        <v>1165.1006041136</v>
      </c>
      <c r="C40" s="12">
        <f t="shared" si="18"/>
        <v>1407.3074823314805</v>
      </c>
      <c r="D40" s="12">
        <f t="shared" si="18"/>
        <v>1639.3646255482934</v>
      </c>
      <c r="E40" s="12">
        <f t="shared" si="18"/>
        <v>1820.9965829391431</v>
      </c>
      <c r="F40" s="12">
        <f t="shared" si="18"/>
        <v>1946.8878739907154</v>
      </c>
      <c r="G40" s="12">
        <f>0.56*G38</f>
        <v>2015.8320000000001</v>
      </c>
      <c r="H40" s="55">
        <f t="shared" si="18"/>
        <v>2107.3360000000002</v>
      </c>
    </row>
    <row r="41" spans="1:8" x14ac:dyDescent="0.25">
      <c r="A41" s="8" t="s">
        <v>27</v>
      </c>
      <c r="B41" s="12">
        <f>B120</f>
        <v>40.877288598</v>
      </c>
      <c r="C41" s="12">
        <f t="shared" ref="C41:H41" si="19">C120</f>
        <v>63.334131169999992</v>
      </c>
      <c r="D41" s="12">
        <f t="shared" si="19"/>
        <v>106.3932654715679</v>
      </c>
      <c r="E41" s="12">
        <f t="shared" si="19"/>
        <v>128.49719378400002</v>
      </c>
      <c r="F41" s="12">
        <f t="shared" si="19"/>
        <v>139.37269931278189</v>
      </c>
      <c r="G41" s="12">
        <f t="shared" si="19"/>
        <v>173.21831456628038</v>
      </c>
      <c r="H41" s="55">
        <f t="shared" si="19"/>
        <v>220.8</v>
      </c>
    </row>
    <row r="42" spans="1:8" x14ac:dyDescent="0.25">
      <c r="A42" s="8" t="s">
        <v>28</v>
      </c>
      <c r="B42" s="12">
        <f t="shared" ref="B42:H42" si="20">B41*100/B7</f>
        <v>0.60713527208682716</v>
      </c>
      <c r="C42" s="12">
        <f t="shared" si="20"/>
        <v>0.90409781220602314</v>
      </c>
      <c r="D42" s="12">
        <f t="shared" si="20"/>
        <v>1.4425614383879188</v>
      </c>
      <c r="E42" s="12">
        <f t="shared" si="20"/>
        <v>1.6220288815001842</v>
      </c>
      <c r="F42" s="12">
        <f t="shared" si="20"/>
        <v>1.6528535150477</v>
      </c>
      <c r="G42" s="12">
        <f t="shared" si="20"/>
        <v>1.9227657655814741</v>
      </c>
      <c r="H42" s="55">
        <f t="shared" si="20"/>
        <v>2.464478251649127</v>
      </c>
    </row>
    <row r="43" spans="1:8" x14ac:dyDescent="0.25">
      <c r="A43" s="8" t="s">
        <v>29</v>
      </c>
      <c r="B43" s="12">
        <f>B41*100/B23</f>
        <v>4.9880767050640635</v>
      </c>
      <c r="C43" s="12">
        <f t="shared" ref="C43:H43" si="21">C41*100/C23</f>
        <v>8.4932454297975042</v>
      </c>
      <c r="D43" s="12">
        <f t="shared" si="21"/>
        <v>11.265699435786521</v>
      </c>
      <c r="E43" s="12">
        <f t="shared" si="21"/>
        <v>12.492435716896756</v>
      </c>
      <c r="F43" s="12">
        <f t="shared" si="21"/>
        <v>12.809990745660102</v>
      </c>
      <c r="G43" s="12">
        <f t="shared" si="21"/>
        <v>17.187766875003017</v>
      </c>
      <c r="H43" s="55">
        <f t="shared" si="21"/>
        <v>19.737194958433896</v>
      </c>
    </row>
    <row r="44" spans="1:8" x14ac:dyDescent="0.25">
      <c r="A44" s="8" t="s">
        <v>30</v>
      </c>
      <c r="B44" s="12">
        <f t="shared" ref="B44:H44" si="22">B41*100/B16</f>
        <v>2.5266611056488717</v>
      </c>
      <c r="C44" s="12">
        <f t="shared" si="22"/>
        <v>3.3506444482510678</v>
      </c>
      <c r="D44" s="12">
        <f t="shared" si="22"/>
        <v>5.5283973123828414</v>
      </c>
      <c r="E44" s="12">
        <f t="shared" si="22"/>
        <v>6.054866477100445</v>
      </c>
      <c r="F44" s="12">
        <f t="shared" si="22"/>
        <v>6.6440372059250254</v>
      </c>
      <c r="G44" s="12">
        <f t="shared" si="22"/>
        <v>9.6755251610385908</v>
      </c>
      <c r="H44" s="55">
        <f t="shared" si="22"/>
        <v>11.092133025218528</v>
      </c>
    </row>
    <row r="45" spans="1:8" x14ac:dyDescent="0.25">
      <c r="A45" s="8" t="s">
        <v>31</v>
      </c>
      <c r="B45" s="12">
        <f>1265.30507*B37/B35</f>
        <v>708.57083920000002</v>
      </c>
      <c r="C45" s="12">
        <f>1299.78838546562*C37/C35</f>
        <v>727.88149586074724</v>
      </c>
      <c r="D45" s="12">
        <f>1448.17742075296*D37/D35</f>
        <v>810.97935562165753</v>
      </c>
      <c r="E45" s="12">
        <f>1547*E37/E35</f>
        <v>866.32</v>
      </c>
      <c r="F45" s="12">
        <f>1883.583414214*F37/F35</f>
        <v>1054.8067119598402</v>
      </c>
      <c r="G45" s="12">
        <f>F45*1.1</f>
        <v>1160.2873831558243</v>
      </c>
      <c r="H45" s="55">
        <f>G45*1.1</f>
        <v>1276.3161214714069</v>
      </c>
    </row>
    <row r="46" spans="1:8" x14ac:dyDescent="0.25">
      <c r="A46" s="8" t="s">
        <v>32</v>
      </c>
      <c r="B46" s="12">
        <f t="shared" ref="B46:H46" si="23">B45*100/B7</f>
        <v>10.524141008499566</v>
      </c>
      <c r="C46" s="12">
        <f t="shared" si="23"/>
        <v>10.39054386309582</v>
      </c>
      <c r="D46" s="12">
        <f t="shared" si="23"/>
        <v>10.9958796786919</v>
      </c>
      <c r="E46" s="12">
        <f t="shared" si="23"/>
        <v>10.935616718473499</v>
      </c>
      <c r="F46" s="12">
        <f t="shared" si="23"/>
        <v>12.509200081187187</v>
      </c>
      <c r="G46" s="12">
        <f t="shared" si="23"/>
        <v>12.879474460620484</v>
      </c>
      <c r="H46" s="55">
        <f t="shared" si="23"/>
        <v>14.24571251628373</v>
      </c>
    </row>
    <row r="47" spans="1:8" x14ac:dyDescent="0.25">
      <c r="A47" s="8" t="s">
        <v>33</v>
      </c>
      <c r="B47" s="12">
        <f>B45*100/B23</f>
        <v>86.463799780353881</v>
      </c>
      <c r="C47" s="12">
        <f t="shared" ref="C47:H47" si="24">C45*100/C23</f>
        <v>97.610499646070423</v>
      </c>
      <c r="D47" s="12">
        <f t="shared" si="24"/>
        <v>85.872443416100978</v>
      </c>
      <c r="E47" s="12">
        <f t="shared" si="24"/>
        <v>84.223216021777176</v>
      </c>
      <c r="F47" s="12">
        <f t="shared" si="24"/>
        <v>96.949146319838249</v>
      </c>
      <c r="G47" s="12">
        <f t="shared" si="24"/>
        <v>115.13071870964718</v>
      </c>
      <c r="H47" s="55">
        <f t="shared" si="24"/>
        <v>114.08922154924527</v>
      </c>
    </row>
    <row r="48" spans="1:8" x14ac:dyDescent="0.25">
      <c r="A48" s="8" t="s">
        <v>34</v>
      </c>
      <c r="B48" s="12">
        <f>B45*100/B16</f>
        <v>43.797385820037384</v>
      </c>
      <c r="C48" s="12">
        <f t="shared" ref="C48:H48" si="25">C45*100/C16</f>
        <v>38.508021631245434</v>
      </c>
      <c r="D48" s="12">
        <f t="shared" si="25"/>
        <v>42.140036497092666</v>
      </c>
      <c r="E48" s="12">
        <f t="shared" si="25"/>
        <v>40.821529030891575</v>
      </c>
      <c r="F48" s="12">
        <f t="shared" si="25"/>
        <v>50.283700279010802</v>
      </c>
      <c r="G48" s="12">
        <f t="shared" si="25"/>
        <v>64.810639670923052</v>
      </c>
      <c r="H48" s="55">
        <f t="shared" si="25"/>
        <v>64.117156710107849</v>
      </c>
    </row>
    <row r="49" spans="1:8" s="2" customFormat="1" x14ac:dyDescent="0.25">
      <c r="A49" s="6" t="s">
        <v>35</v>
      </c>
      <c r="B49" s="22"/>
      <c r="C49" s="22"/>
      <c r="D49" s="22"/>
      <c r="E49" s="22"/>
      <c r="F49" s="22"/>
      <c r="G49" s="22"/>
      <c r="H49" s="22"/>
    </row>
    <row r="50" spans="1:8" x14ac:dyDescent="0.25">
      <c r="A50" s="8" t="s">
        <v>36</v>
      </c>
      <c r="B50" s="12">
        <v>2172.5</v>
      </c>
      <c r="C50" s="12">
        <v>2103</v>
      </c>
      <c r="D50" s="12">
        <v>2371</v>
      </c>
      <c r="E50" s="12">
        <v>2610</v>
      </c>
      <c r="F50" s="12">
        <v>2785</v>
      </c>
      <c r="G50" s="12">
        <v>3251</v>
      </c>
      <c r="H50" s="55">
        <v>3288</v>
      </c>
    </row>
    <row r="51" spans="1:8" x14ac:dyDescent="0.25">
      <c r="A51" s="8" t="s">
        <v>37</v>
      </c>
      <c r="B51" s="12">
        <f>B133</f>
        <v>1272.9671154317125</v>
      </c>
      <c r="C51" s="12">
        <f>C133</f>
        <v>1108.5201042228093</v>
      </c>
      <c r="D51" s="12">
        <f>D133</f>
        <v>990.23301914072226</v>
      </c>
      <c r="E51" s="12">
        <f>E133</f>
        <v>1187.093477589</v>
      </c>
      <c r="F51" s="12">
        <f>F133</f>
        <v>1232.7148297424842</v>
      </c>
      <c r="G51" s="12">
        <v>921.82850000000008</v>
      </c>
      <c r="H51" s="55">
        <v>995.66640000000007</v>
      </c>
    </row>
    <row r="52" spans="1:8" x14ac:dyDescent="0.25">
      <c r="A52" s="8" t="s">
        <v>45</v>
      </c>
      <c r="B52" s="12">
        <f>B135</f>
        <v>1250.6431568681323</v>
      </c>
      <c r="C52" s="12">
        <f>C135</f>
        <v>1305.7733219106465</v>
      </c>
      <c r="D52" s="12">
        <f>D135</f>
        <v>1330.9866103989295</v>
      </c>
      <c r="E52" s="12">
        <f>E135</f>
        <v>1432.393710224</v>
      </c>
      <c r="F52" s="12">
        <f>(E52+G52)/2</f>
        <v>1465.4468551119999</v>
      </c>
      <c r="G52" s="12">
        <v>1498.5</v>
      </c>
      <c r="H52" s="55">
        <v>1515.5</v>
      </c>
    </row>
    <row r="53" spans="1:8" x14ac:dyDescent="0.25">
      <c r="A53" s="8" t="s">
        <v>38</v>
      </c>
      <c r="B53" s="12">
        <f>B50*100/B$7</f>
        <v>32.267340223567736</v>
      </c>
      <c r="C53" s="12">
        <f t="shared" ref="C53:H53" si="26">C50*100/C$7</f>
        <v>30.020427594811306</v>
      </c>
      <c r="D53" s="12">
        <f t="shared" si="26"/>
        <v>32.14783525308551</v>
      </c>
      <c r="E53" s="12">
        <f t="shared" si="26"/>
        <v>32.946208831858705</v>
      </c>
      <c r="F53" s="12">
        <f t="shared" si="26"/>
        <v>33.027967902647084</v>
      </c>
      <c r="G53" s="12">
        <f t="shared" si="26"/>
        <v>36.086897159558255</v>
      </c>
      <c r="H53" s="55">
        <f t="shared" si="26"/>
        <v>36.699295703905477</v>
      </c>
    </row>
    <row r="54" spans="1:8" x14ac:dyDescent="0.25">
      <c r="A54" s="8" t="s">
        <v>39</v>
      </c>
      <c r="B54" s="12">
        <f t="shared" ref="B54:H55" si="27">B51*100/B$7</f>
        <v>18.906910475051177</v>
      </c>
      <c r="C54" s="12">
        <f t="shared" si="27"/>
        <v>15.824178566910856</v>
      </c>
      <c r="D54" s="12">
        <f t="shared" si="27"/>
        <v>13.426338237664028</v>
      </c>
      <c r="E54" s="12">
        <f t="shared" si="27"/>
        <v>14.984762304821675</v>
      </c>
      <c r="F54" s="12">
        <f t="shared" si="27"/>
        <v>14.619054157936027</v>
      </c>
      <c r="G54" s="12">
        <f t="shared" si="27"/>
        <v>10.232522386419518</v>
      </c>
      <c r="H54" s="55">
        <f t="shared" si="27"/>
        <v>11.113216434319659</v>
      </c>
    </row>
    <row r="55" spans="1:8" x14ac:dyDescent="0.25">
      <c r="A55" s="8" t="s">
        <v>40</v>
      </c>
      <c r="B55" s="12">
        <f t="shared" si="27"/>
        <v>18.575340962458373</v>
      </c>
      <c r="C55" s="12">
        <f t="shared" si="27"/>
        <v>18.639977872398859</v>
      </c>
      <c r="D55" s="12">
        <f t="shared" si="27"/>
        <v>18.046536598552297</v>
      </c>
      <c r="E55" s="12">
        <f t="shared" si="27"/>
        <v>18.081203948843221</v>
      </c>
      <c r="F55" s="12">
        <f t="shared" si="27"/>
        <v>17.379077807423428</v>
      </c>
      <c r="G55" s="12">
        <f t="shared" si="27"/>
        <v>16.633717438818223</v>
      </c>
      <c r="H55" s="55">
        <f t="shared" si="27"/>
        <v>16.915384014376141</v>
      </c>
    </row>
    <row r="56" spans="1:8" s="2" customFormat="1" x14ac:dyDescent="0.25">
      <c r="A56" s="6" t="s">
        <v>53</v>
      </c>
      <c r="B56" s="22"/>
      <c r="C56" s="22"/>
      <c r="D56" s="22"/>
      <c r="E56" s="22"/>
      <c r="F56" s="22"/>
      <c r="G56" s="22"/>
      <c r="H56" s="22"/>
    </row>
    <row r="57" spans="1:8" x14ac:dyDescent="0.25">
      <c r="A57" s="8" t="s">
        <v>52</v>
      </c>
      <c r="B57" s="12">
        <f>B138</f>
        <v>1395.8330000000001</v>
      </c>
      <c r="C57" s="12">
        <f>C138</f>
        <v>1420.1030000000001</v>
      </c>
      <c r="D57" s="12">
        <f>D138</f>
        <v>1767.1535472537273</v>
      </c>
      <c r="E57" s="12">
        <f>E138</f>
        <v>2090.3406321457696</v>
      </c>
      <c r="F57" s="12">
        <f>F138</f>
        <v>2161.1682203254868</v>
      </c>
      <c r="G57" s="12">
        <v>2270.8069999999898</v>
      </c>
      <c r="H57" s="55">
        <v>2365.6</v>
      </c>
    </row>
    <row r="58" spans="1:8" x14ac:dyDescent="0.25">
      <c r="A58" s="8" t="s">
        <v>54</v>
      </c>
      <c r="B58" s="12">
        <f t="shared" ref="B58:H58" si="28">B57*100/B7</f>
        <v>20.731792085746019</v>
      </c>
      <c r="C58" s="12">
        <f t="shared" si="28"/>
        <v>20.272039604695351</v>
      </c>
      <c r="D58" s="12">
        <f t="shared" si="28"/>
        <v>23.960422228603328</v>
      </c>
      <c r="E58" s="12">
        <f t="shared" si="28"/>
        <v>26.38651302543834</v>
      </c>
      <c r="F58" s="12">
        <f t="shared" si="28"/>
        <v>25.629800579221225</v>
      </c>
      <c r="G58" s="12">
        <f t="shared" si="28"/>
        <v>25.206514511905453</v>
      </c>
      <c r="H58" s="55">
        <f t="shared" si="28"/>
        <v>26.403848514950973</v>
      </c>
    </row>
    <row r="59" spans="1:8" s="2" customFormat="1" x14ac:dyDescent="0.25">
      <c r="A59" s="6" t="s">
        <v>41</v>
      </c>
      <c r="B59" s="22"/>
      <c r="C59" s="22"/>
      <c r="D59" s="22"/>
      <c r="E59" s="22"/>
      <c r="F59" s="22"/>
      <c r="G59" s="22"/>
      <c r="H59" s="22"/>
    </row>
    <row r="60" spans="1:8" x14ac:dyDescent="0.25">
      <c r="A60" s="8" t="s">
        <v>42</v>
      </c>
      <c r="B60" s="12">
        <f>B83*100</f>
        <v>-5.8519365008449657</v>
      </c>
      <c r="C60" s="12">
        <f>C83*100</f>
        <v>-4.3667374233251444</v>
      </c>
      <c r="D60" s="12">
        <f>D83*100</f>
        <v>-4.2906438699365381</v>
      </c>
      <c r="E60" s="12">
        <f>E83*100</f>
        <v>-2.9048351229849443</v>
      </c>
      <c r="F60" s="12">
        <f>F83*100</f>
        <v>-0.47677083858494007</v>
      </c>
      <c r="G60" s="12">
        <f>G33</f>
        <v>-3.6630809174574668</v>
      </c>
      <c r="H60" s="55">
        <f>H33</f>
        <v>-3.4902280312077996</v>
      </c>
    </row>
    <row r="61" spans="1:8" x14ac:dyDescent="0.25">
      <c r="A61" s="8" t="s">
        <v>43</v>
      </c>
      <c r="B61" s="12">
        <f>B87*100</f>
        <v>0.21878592353616902</v>
      </c>
      <c r="C61" s="12">
        <f>C87*100</f>
        <v>-0.79405017390662391</v>
      </c>
      <c r="D61" s="12">
        <f>D87*100</f>
        <v>1.7694124739196799</v>
      </c>
      <c r="E61" s="12">
        <f>E87*100</f>
        <v>0.848806254600043</v>
      </c>
      <c r="F61" s="12">
        <f>F87*100</f>
        <v>-0.91461794855340894</v>
      </c>
      <c r="G61" s="12">
        <f>G11</f>
        <v>3</v>
      </c>
      <c r="H61" s="55">
        <f>H11</f>
        <v>1.5</v>
      </c>
    </row>
    <row r="62" spans="1:8" x14ac:dyDescent="0.25">
      <c r="A62" s="8" t="s">
        <v>21</v>
      </c>
      <c r="B62" s="12">
        <f>B115*100</f>
        <v>30.90144467172269</v>
      </c>
      <c r="C62" s="12">
        <f>C115*100</f>
        <v>35.873898153121729</v>
      </c>
      <c r="D62" s="12">
        <f>D115*100</f>
        <v>39.692432293383405</v>
      </c>
      <c r="E62" s="12">
        <f>E115*100</f>
        <v>41.047436852500077</v>
      </c>
      <c r="F62" s="12">
        <f>F115*100</f>
        <v>41.229642352024989</v>
      </c>
      <c r="G62" s="12">
        <f>G35</f>
        <v>39.957552662338315</v>
      </c>
      <c r="H62" s="55">
        <f>H35</f>
        <v>42.002165347739265</v>
      </c>
    </row>
    <row r="63" spans="1:8" x14ac:dyDescent="0.25">
      <c r="A63" s="8" t="s">
        <v>87</v>
      </c>
      <c r="B63" s="12">
        <f t="shared" ref="B63:F63" si="29">B91/B92*100</f>
        <v>48.155938858505117</v>
      </c>
      <c r="C63" s="12">
        <f t="shared" si="29"/>
        <v>55.18639837778818</v>
      </c>
      <c r="D63" s="12">
        <f t="shared" si="29"/>
        <v>47.320426487093158</v>
      </c>
      <c r="E63" s="12">
        <f t="shared" si="29"/>
        <v>43.961054966724177</v>
      </c>
      <c r="F63" s="12">
        <f t="shared" si="29"/>
        <v>41.229150341430653</v>
      </c>
      <c r="G63" s="59">
        <v>47.6</v>
      </c>
      <c r="H63" s="55">
        <v>43.5</v>
      </c>
    </row>
    <row r="64" spans="1:8" ht="15.75" thickBot="1" x14ac:dyDescent="0.3">
      <c r="A64" s="9" t="s">
        <v>51</v>
      </c>
      <c r="B64" s="23">
        <f>B92/B7*100</f>
        <v>10.591410961300875</v>
      </c>
      <c r="C64" s="23">
        <f>C92/C7*100</f>
        <v>9.1517337760501807</v>
      </c>
      <c r="D64" s="23">
        <f>D92/D7*100</f>
        <v>9.6646887256007368</v>
      </c>
      <c r="E64" s="23">
        <f>E92/E7*100</f>
        <v>10.242357795467491</v>
      </c>
      <c r="F64" s="23">
        <f>F92/F7*100</f>
        <v>10.593854121161451</v>
      </c>
      <c r="G64" s="60">
        <v>9.4</v>
      </c>
      <c r="H64" s="57">
        <v>11.5</v>
      </c>
    </row>
    <row r="65" spans="1:8" ht="15.75" thickTop="1" x14ac:dyDescent="0.25"/>
    <row r="66" spans="1:8" hidden="1" x14ac:dyDescent="0.25">
      <c r="B66" s="17">
        <v>2015</v>
      </c>
      <c r="C66" s="17">
        <v>2016</v>
      </c>
      <c r="D66" s="17">
        <v>2017</v>
      </c>
      <c r="E66" s="17">
        <v>2018</v>
      </c>
      <c r="F66" s="17">
        <v>2019</v>
      </c>
      <c r="G66" s="17">
        <v>2020</v>
      </c>
      <c r="H66" s="17">
        <v>2021</v>
      </c>
    </row>
    <row r="67" spans="1:8" hidden="1" x14ac:dyDescent="0.25">
      <c r="A67" s="14" t="s">
        <v>56</v>
      </c>
      <c r="B67" s="33">
        <v>6732.8140000000012</v>
      </c>
      <c r="C67" s="33">
        <v>7005.23</v>
      </c>
      <c r="D67" s="33">
        <v>7375.3021979059522</v>
      </c>
      <c r="E67" s="33">
        <v>7922.0040561272472</v>
      </c>
      <c r="F67" s="42">
        <v>8432.2475067465202</v>
      </c>
      <c r="G67" s="42">
        <v>9008.8103712007032</v>
      </c>
      <c r="H67" s="43">
        <v>9740.9005179880733</v>
      </c>
    </row>
    <row r="68" spans="1:8" hidden="1" x14ac:dyDescent="0.25">
      <c r="A68" s="15" t="s">
        <v>57</v>
      </c>
      <c r="B68" s="41"/>
      <c r="C68" s="24">
        <f>(C67/B67-1)</f>
        <v>4.0460942482593243E-2</v>
      </c>
      <c r="D68" s="24">
        <f t="shared" ref="D68:H68" si="30">(D67/C67-1)</f>
        <v>5.2827986790719539E-2</v>
      </c>
      <c r="E68" s="24">
        <f t="shared" si="30"/>
        <v>7.4126028134347877E-2</v>
      </c>
      <c r="F68" s="24">
        <f t="shared" si="30"/>
        <v>6.4408380380041264E-2</v>
      </c>
      <c r="G68" s="24">
        <f t="shared" si="30"/>
        <v>6.8375941763199277E-2</v>
      </c>
      <c r="H68" s="24">
        <f t="shared" si="30"/>
        <v>8.1263798062362502E-2</v>
      </c>
    </row>
    <row r="69" spans="1:8" hidden="1" x14ac:dyDescent="0.25"/>
    <row r="70" spans="1:8" hidden="1" x14ac:dyDescent="0.25"/>
    <row r="71" spans="1:8" hidden="1" x14ac:dyDescent="0.25">
      <c r="A71" s="11"/>
      <c r="B71" s="17">
        <v>2015</v>
      </c>
      <c r="C71" s="17">
        <v>2016</v>
      </c>
      <c r="D71" s="17">
        <v>2017</v>
      </c>
      <c r="E71" s="17">
        <v>2018</v>
      </c>
      <c r="F71" s="17">
        <v>2019</v>
      </c>
      <c r="G71" s="17">
        <v>2020</v>
      </c>
      <c r="H71" s="17">
        <v>2021</v>
      </c>
    </row>
    <row r="72" spans="1:8" hidden="1" x14ac:dyDescent="0.25">
      <c r="A72" s="14" t="s">
        <v>58</v>
      </c>
      <c r="B72" s="33">
        <v>6732.8140000000012</v>
      </c>
      <c r="C72" s="33">
        <v>6957.6679999999997</v>
      </c>
      <c r="D72" s="33">
        <v>7352.276451043841</v>
      </c>
      <c r="E72" s="33">
        <v>7844.6770518602416</v>
      </c>
      <c r="F72" s="33">
        <v>8383.267995280743</v>
      </c>
      <c r="G72" s="33">
        <v>8705.9225768344913</v>
      </c>
      <c r="H72" s="44">
        <v>9227.4910033221204</v>
      </c>
    </row>
    <row r="73" spans="1:8" hidden="1" x14ac:dyDescent="0.25">
      <c r="A73" s="15" t="s">
        <v>59</v>
      </c>
      <c r="B73" s="41"/>
      <c r="C73" s="24">
        <f>(C72/B72-1)</f>
        <v>3.3396734262969074E-2</v>
      </c>
      <c r="D73" s="24">
        <f t="shared" ref="D73:H73" si="31">(D72/C72-1)</f>
        <v>5.6715619521345628E-2</v>
      </c>
      <c r="E73" s="24">
        <f t="shared" si="31"/>
        <v>6.6972536206319155E-2</v>
      </c>
      <c r="F73" s="24">
        <f t="shared" si="31"/>
        <v>6.8656866287794882E-2</v>
      </c>
      <c r="G73" s="24">
        <f t="shared" si="31"/>
        <v>3.8487924009513064E-2</v>
      </c>
      <c r="H73" s="24">
        <f t="shared" si="31"/>
        <v>5.9909610025187465E-2</v>
      </c>
    </row>
    <row r="74" spans="1:8" hidden="1" x14ac:dyDescent="0.25">
      <c r="A74" s="11"/>
    </row>
    <row r="75" spans="1:8" hidden="1" x14ac:dyDescent="0.25">
      <c r="A75" s="11"/>
      <c r="B75" s="17">
        <v>2015</v>
      </c>
      <c r="C75" s="17">
        <v>2016</v>
      </c>
      <c r="D75" s="17">
        <v>2017</v>
      </c>
      <c r="E75" s="17">
        <v>2018</v>
      </c>
      <c r="F75" s="17">
        <v>2019</v>
      </c>
      <c r="G75" s="17">
        <v>2020</v>
      </c>
      <c r="H75" s="17">
        <v>2021</v>
      </c>
    </row>
    <row r="76" spans="1:8" hidden="1" x14ac:dyDescent="0.25">
      <c r="A76" s="11" t="s">
        <v>60</v>
      </c>
      <c r="B76" s="18">
        <v>1165998.7085665087</v>
      </c>
      <c r="C76" s="18">
        <v>1193277.4979009235</v>
      </c>
      <c r="D76" s="18">
        <v>1225905.8727235573</v>
      </c>
      <c r="E76" s="18">
        <v>1278938.9708815317</v>
      </c>
      <c r="F76" s="18">
        <v>1339828.8603656164</v>
      </c>
      <c r="G76" s="18">
        <v>1245466.2623199441</v>
      </c>
      <c r="H76" s="18">
        <v>1267282.8096118299</v>
      </c>
    </row>
    <row r="77" spans="1:8" hidden="1" x14ac:dyDescent="0.25">
      <c r="A77" s="11" t="s">
        <v>61</v>
      </c>
      <c r="B77" s="18">
        <v>1971.4</v>
      </c>
      <c r="C77" s="18">
        <v>2012.2</v>
      </c>
      <c r="D77" s="18">
        <v>2106.3000000000002</v>
      </c>
      <c r="E77" s="18">
        <v>2301.8000000000002</v>
      </c>
      <c r="F77" s="18">
        <v>2286.1999999999898</v>
      </c>
      <c r="G77" s="18">
        <v>2161.3000000000002</v>
      </c>
      <c r="H77" s="18">
        <v>2250.6999999999898</v>
      </c>
    </row>
    <row r="78" spans="1:8" hidden="1" x14ac:dyDescent="0.25">
      <c r="A78" s="15" t="s">
        <v>64</v>
      </c>
      <c r="B78" s="25">
        <f>B76/B77</f>
        <v>591.45719213072368</v>
      </c>
      <c r="C78" s="25">
        <f t="shared" ref="C78:H78" si="32">C76/C77</f>
        <v>593.02131890514033</v>
      </c>
      <c r="D78" s="25">
        <f t="shared" si="32"/>
        <v>582.0186453608494</v>
      </c>
      <c r="E78" s="25">
        <f t="shared" si="32"/>
        <v>555.62558470828549</v>
      </c>
      <c r="F78" s="25">
        <f t="shared" si="32"/>
        <v>586.05059065944465</v>
      </c>
      <c r="G78" s="25">
        <f t="shared" si="32"/>
        <v>576.25792917223157</v>
      </c>
      <c r="H78" s="25">
        <f t="shared" si="32"/>
        <v>563.06162954273589</v>
      </c>
    </row>
    <row r="79" spans="1:8" hidden="1" x14ac:dyDescent="0.25">
      <c r="A79" s="11"/>
    </row>
    <row r="80" spans="1:8" hidden="1" x14ac:dyDescent="0.25">
      <c r="A80" s="11"/>
    </row>
    <row r="81" spans="1:8" hidden="1" x14ac:dyDescent="0.25">
      <c r="A81" s="11"/>
      <c r="B81" s="17">
        <v>2015</v>
      </c>
      <c r="C81" s="17">
        <v>2016</v>
      </c>
      <c r="D81" s="17">
        <v>2017</v>
      </c>
      <c r="E81" s="17">
        <v>2018</v>
      </c>
      <c r="F81" s="17">
        <v>2019</v>
      </c>
      <c r="G81" s="17">
        <v>2020</v>
      </c>
      <c r="H81" s="17">
        <v>2021</v>
      </c>
    </row>
    <row r="82" spans="1:8" hidden="1" x14ac:dyDescent="0.25">
      <c r="A82" s="11" t="s">
        <v>63</v>
      </c>
      <c r="B82" s="26">
        <v>-394</v>
      </c>
      <c r="C82" s="13">
        <v>-305.89999999999998</v>
      </c>
      <c r="D82" s="45">
        <v>-316.44795164374653</v>
      </c>
      <c r="E82" s="45">
        <v>-230.12115626667622</v>
      </c>
      <c r="F82" s="45">
        <v>-40.202497149473089</v>
      </c>
      <c r="G82" s="45">
        <v>-425.55609858487168</v>
      </c>
      <c r="H82" s="45">
        <v>-348.15253247093852</v>
      </c>
    </row>
    <row r="83" spans="1:8" hidden="1" x14ac:dyDescent="0.25">
      <c r="A83" s="15" t="s">
        <v>62</v>
      </c>
      <c r="B83" s="24">
        <f t="shared" ref="B83:C83" si="33">B82/B67</f>
        <v>-5.8519365008449654E-2</v>
      </c>
      <c r="C83" s="24">
        <f t="shared" si="33"/>
        <v>-4.3667374233251441E-2</v>
      </c>
      <c r="D83" s="24">
        <f>D82/D67</f>
        <v>-4.2906438699365383E-2</v>
      </c>
      <c r="E83" s="24">
        <f>E82/E67</f>
        <v>-2.9048351229849445E-2</v>
      </c>
      <c r="F83" s="24">
        <f>F82/F67</f>
        <v>-4.7677083858494009E-3</v>
      </c>
      <c r="G83" s="24">
        <f>G82/G67</f>
        <v>-4.7237768478875543E-2</v>
      </c>
      <c r="H83" s="24">
        <f>H82/H67</f>
        <v>-3.5741308704264174E-2</v>
      </c>
    </row>
    <row r="84" spans="1:8" hidden="1" x14ac:dyDescent="0.25"/>
    <row r="85" spans="1:8" hidden="1" x14ac:dyDescent="0.25"/>
    <row r="86" spans="1:8" hidden="1" x14ac:dyDescent="0.25">
      <c r="B86" s="17">
        <v>2015</v>
      </c>
      <c r="C86" s="17">
        <v>2016</v>
      </c>
      <c r="D86" s="17">
        <v>2017</v>
      </c>
      <c r="E86" s="17">
        <v>2018</v>
      </c>
      <c r="F86" s="17">
        <v>2019</v>
      </c>
      <c r="G86" s="17">
        <v>2020</v>
      </c>
      <c r="H86" s="17">
        <v>2021</v>
      </c>
    </row>
    <row r="87" spans="1:8" hidden="1" x14ac:dyDescent="0.25">
      <c r="A87" s="15" t="s">
        <v>65</v>
      </c>
      <c r="B87" s="24">
        <v>2.1878592353616901E-3</v>
      </c>
      <c r="C87" s="24">
        <v>-7.9405017390662396E-3</v>
      </c>
      <c r="D87" s="24">
        <v>1.76941247391968E-2</v>
      </c>
      <c r="E87" s="24">
        <v>8.48806254600043E-3</v>
      </c>
      <c r="F87" s="24">
        <v>-9.1461794855340894E-3</v>
      </c>
      <c r="G87" s="27">
        <v>2.9000000000000001E-2</v>
      </c>
      <c r="H87" s="27">
        <v>0.02</v>
      </c>
    </row>
    <row r="88" spans="1:8" hidden="1" x14ac:dyDescent="0.25">
      <c r="G88" s="28"/>
      <c r="H88" s="28"/>
    </row>
    <row r="89" spans="1:8" hidden="1" x14ac:dyDescent="0.25"/>
    <row r="90" spans="1:8" hidden="1" x14ac:dyDescent="0.25">
      <c r="B90" s="17">
        <v>2015</v>
      </c>
      <c r="C90" s="17">
        <v>2016</v>
      </c>
      <c r="D90" s="17">
        <v>2017</v>
      </c>
      <c r="E90" s="17">
        <v>2018</v>
      </c>
      <c r="F90" s="17">
        <v>2019</v>
      </c>
      <c r="G90" s="17" t="s">
        <v>84</v>
      </c>
      <c r="H90" s="17" t="s">
        <v>85</v>
      </c>
    </row>
    <row r="91" spans="1:8" hidden="1" x14ac:dyDescent="0.25">
      <c r="A91" s="32" t="s">
        <v>66</v>
      </c>
      <c r="B91" s="33">
        <v>343.4</v>
      </c>
      <c r="C91" s="33">
        <v>353.8</v>
      </c>
      <c r="D91" s="33">
        <v>337.3</v>
      </c>
      <c r="E91" s="33">
        <v>356.7</v>
      </c>
      <c r="F91" s="33">
        <v>368.3</v>
      </c>
      <c r="G91" s="42">
        <v>395.14795900000001</v>
      </c>
      <c r="H91" s="42">
        <v>411.64580000000001</v>
      </c>
    </row>
    <row r="92" spans="1:8" hidden="1" x14ac:dyDescent="0.25">
      <c r="A92" s="29" t="s">
        <v>67</v>
      </c>
      <c r="B92" s="16">
        <v>713.1</v>
      </c>
      <c r="C92" s="16">
        <v>641.1</v>
      </c>
      <c r="D92" s="16">
        <v>712.8</v>
      </c>
      <c r="E92" s="16">
        <v>811.4</v>
      </c>
      <c r="F92" s="16">
        <v>893.3</v>
      </c>
      <c r="G92" s="46">
        <v>947.88000000000011</v>
      </c>
      <c r="H92" s="46">
        <v>1079.2</v>
      </c>
    </row>
    <row r="93" spans="1:8" hidden="1" x14ac:dyDescent="0.25">
      <c r="A93" s="29" t="s">
        <v>68</v>
      </c>
      <c r="B93" s="16">
        <v>106.4</v>
      </c>
      <c r="C93" s="16">
        <v>104.6</v>
      </c>
      <c r="D93" s="16">
        <v>231.6</v>
      </c>
      <c r="E93" s="16">
        <v>217.2</v>
      </c>
      <c r="F93" s="16">
        <v>194.8</v>
      </c>
      <c r="G93" s="46">
        <v>194.2</v>
      </c>
      <c r="H93" s="46">
        <v>217.89240000000001</v>
      </c>
    </row>
    <row r="94" spans="1:8" hidden="1" x14ac:dyDescent="0.25">
      <c r="A94" s="29" t="s">
        <v>69</v>
      </c>
      <c r="B94" s="16">
        <v>819.5</v>
      </c>
      <c r="C94" s="16">
        <v>745.7</v>
      </c>
      <c r="D94" s="16">
        <v>944.4</v>
      </c>
      <c r="E94" s="16">
        <v>1028.5999999999999</v>
      </c>
      <c r="F94" s="16">
        <v>1088</v>
      </c>
      <c r="G94" s="46">
        <v>1142.0800000000002</v>
      </c>
      <c r="H94" s="46">
        <v>1297.0865260491448</v>
      </c>
    </row>
    <row r="95" spans="1:8" hidden="1" x14ac:dyDescent="0.25">
      <c r="A95" s="30" t="s">
        <v>71</v>
      </c>
      <c r="B95" s="31">
        <v>1242.3</v>
      </c>
      <c r="C95" s="31">
        <v>1086.3</v>
      </c>
      <c r="D95" s="31">
        <v>1318.1</v>
      </c>
      <c r="E95" s="31">
        <v>1305.9000000000001</v>
      </c>
      <c r="F95" s="31">
        <v>1225.9000000000001</v>
      </c>
      <c r="G95" s="47">
        <v>1719.8360985848717</v>
      </c>
      <c r="H95" s="47">
        <v>1753.7691284000002</v>
      </c>
    </row>
    <row r="96" spans="1:8" hidden="1" x14ac:dyDescent="0.25"/>
    <row r="97" spans="1:9" hidden="1" x14ac:dyDescent="0.25"/>
    <row r="98" spans="1:9" hidden="1" x14ac:dyDescent="0.25">
      <c r="B98" s="17">
        <v>2015</v>
      </c>
      <c r="C98" s="17">
        <v>2016</v>
      </c>
      <c r="D98" s="17">
        <v>2017</v>
      </c>
      <c r="E98" s="17">
        <v>2018</v>
      </c>
      <c r="F98" s="17">
        <v>2019</v>
      </c>
      <c r="G98" s="17">
        <v>2020</v>
      </c>
      <c r="H98" s="17">
        <v>2021</v>
      </c>
      <c r="I98" s="13"/>
    </row>
    <row r="99" spans="1:9" hidden="1" x14ac:dyDescent="0.25">
      <c r="A99" s="32" t="s">
        <v>79</v>
      </c>
      <c r="B99" s="33">
        <v>1617.8382018312782</v>
      </c>
      <c r="C99" s="42">
        <v>1890.2074555555555</v>
      </c>
      <c r="D99" s="42">
        <v>1924.4865999999997</v>
      </c>
      <c r="E99" s="42">
        <v>2122.2134999999994</v>
      </c>
      <c r="F99" s="42">
        <v>2097.7109999999998</v>
      </c>
      <c r="G99" s="42">
        <v>1898.8091710663959</v>
      </c>
      <c r="H99" s="42">
        <v>2306.3770295705867</v>
      </c>
      <c r="I99" s="13"/>
    </row>
    <row r="100" spans="1:9" hidden="1" x14ac:dyDescent="0.25">
      <c r="A100" s="29" t="s">
        <v>80</v>
      </c>
      <c r="B100" s="16">
        <v>2065.2500032143798</v>
      </c>
      <c r="C100" s="46">
        <v>2201.8892799999999</v>
      </c>
      <c r="D100" s="46">
        <v>2332.9551000000001</v>
      </c>
      <c r="E100" s="46">
        <v>2578.1999999999998</v>
      </c>
      <c r="F100" s="46">
        <v>2523.4564999999998</v>
      </c>
      <c r="G100" s="46">
        <v>2371.6830413227399</v>
      </c>
      <c r="H100" s="46">
        <v>2775.7925543010601</v>
      </c>
      <c r="I100" s="13"/>
    </row>
    <row r="101" spans="1:9" hidden="1" x14ac:dyDescent="0.25">
      <c r="A101" s="30" t="s">
        <v>10</v>
      </c>
      <c r="B101" s="31">
        <f>B99-B100</f>
        <v>-447.41180138310165</v>
      </c>
      <c r="C101" s="31">
        <f t="shared" ref="C101:G101" si="34">C99-C100</f>
        <v>-311.68182444444437</v>
      </c>
      <c r="D101" s="31">
        <f t="shared" si="34"/>
        <v>-408.4685000000004</v>
      </c>
      <c r="E101" s="31">
        <f t="shared" si="34"/>
        <v>-455.98650000000043</v>
      </c>
      <c r="F101" s="31">
        <f t="shared" si="34"/>
        <v>-425.74549999999999</v>
      </c>
      <c r="G101" s="31">
        <f t="shared" si="34"/>
        <v>-472.87387025634393</v>
      </c>
      <c r="H101" s="31">
        <f>H99-H100</f>
        <v>-469.41552473047341</v>
      </c>
      <c r="I101" s="13"/>
    </row>
    <row r="102" spans="1:9" hidden="1" x14ac:dyDescent="0.25">
      <c r="A102" s="11"/>
      <c r="B102" s="16"/>
      <c r="I102" s="13"/>
    </row>
    <row r="103" spans="1:9" hidden="1" x14ac:dyDescent="0.25">
      <c r="A103" s="11"/>
      <c r="B103" s="17">
        <v>2015</v>
      </c>
      <c r="C103" s="17">
        <v>2016</v>
      </c>
      <c r="D103" s="17">
        <v>2017</v>
      </c>
      <c r="E103" s="17">
        <v>2018</v>
      </c>
      <c r="F103" s="17">
        <v>2019</v>
      </c>
      <c r="G103" s="17">
        <v>2020</v>
      </c>
      <c r="H103" s="17">
        <v>2021</v>
      </c>
      <c r="I103" s="13"/>
    </row>
    <row r="104" spans="1:9" hidden="1" x14ac:dyDescent="0.25">
      <c r="A104" s="32" t="s">
        <v>81</v>
      </c>
      <c r="B104" s="48">
        <v>-401.56080138310278</v>
      </c>
      <c r="C104" s="48">
        <v>-209.92532444444464</v>
      </c>
      <c r="D104" s="48">
        <v>-308.34580000000028</v>
      </c>
      <c r="E104" s="42">
        <v>-360.28650000000033</v>
      </c>
      <c r="F104" s="42">
        <v>-340.15379999999988</v>
      </c>
      <c r="G104" s="42">
        <v>-337.94678777037512</v>
      </c>
      <c r="H104" s="42">
        <v>-376.43862804841024</v>
      </c>
      <c r="I104" s="13"/>
    </row>
    <row r="105" spans="1:9" hidden="1" x14ac:dyDescent="0.25">
      <c r="A105" s="30" t="s">
        <v>12</v>
      </c>
      <c r="B105" s="34">
        <v>-5.964234291681052</v>
      </c>
      <c r="C105" s="34">
        <v>-2.9966942476470386</v>
      </c>
      <c r="D105" s="34">
        <v>-4.1807886880560368</v>
      </c>
      <c r="E105" s="34">
        <v>-4.5479211755936673</v>
      </c>
      <c r="F105" s="34">
        <v>-4.0339636582992577</v>
      </c>
      <c r="G105" s="34">
        <v>-3.751292055727145</v>
      </c>
      <c r="H105" s="34">
        <v>-3.8645156816175086</v>
      </c>
      <c r="I105" s="13"/>
    </row>
    <row r="106" spans="1:9" hidden="1" x14ac:dyDescent="0.25">
      <c r="A106" s="11"/>
      <c r="I106" s="13"/>
    </row>
    <row r="107" spans="1:9" hidden="1" x14ac:dyDescent="0.25">
      <c r="I107" s="13"/>
    </row>
    <row r="108" spans="1:9" hidden="1" x14ac:dyDescent="0.25">
      <c r="A108" s="11"/>
      <c r="I108" s="13"/>
    </row>
    <row r="109" spans="1:9" hidden="1" x14ac:dyDescent="0.25">
      <c r="B109" s="17">
        <v>2015</v>
      </c>
      <c r="C109" s="17">
        <v>2016</v>
      </c>
      <c r="D109" s="17">
        <v>2017</v>
      </c>
      <c r="E109" s="17">
        <v>2018</v>
      </c>
      <c r="F109" s="17">
        <v>2019</v>
      </c>
      <c r="G109" s="17">
        <v>2020</v>
      </c>
      <c r="H109" s="17">
        <v>2021</v>
      </c>
      <c r="I109" s="13"/>
    </row>
    <row r="110" spans="1:9" hidden="1" x14ac:dyDescent="0.25">
      <c r="A110" s="32" t="s">
        <v>74</v>
      </c>
      <c r="B110" s="42">
        <v>2080.5367930599996</v>
      </c>
      <c r="C110" s="42">
        <v>2513.0490755919291</v>
      </c>
      <c r="D110" s="42">
        <v>2927.4368313362384</v>
      </c>
      <c r="E110" s="42">
        <v>3251.7796123913267</v>
      </c>
      <c r="F110" s="42">
        <v>3476.5854892691341</v>
      </c>
      <c r="G110" s="42">
        <v>3784.1472000000003</v>
      </c>
      <c r="H110" s="52">
        <v>4488</v>
      </c>
      <c r="I110" s="13"/>
    </row>
    <row r="111" spans="1:9" hidden="1" x14ac:dyDescent="0.25">
      <c r="A111" s="29" t="s">
        <v>75</v>
      </c>
      <c r="B111" s="46">
        <v>1036.9467930600001</v>
      </c>
      <c r="C111" s="46">
        <v>1373.4458978120001</v>
      </c>
      <c r="D111" s="46">
        <v>1742.8359349603752</v>
      </c>
      <c r="E111" s="46">
        <v>1719.6966236007502</v>
      </c>
      <c r="F111" s="46">
        <v>1455.9088828729998</v>
      </c>
      <c r="G111" s="46">
        <v>1593.4176</v>
      </c>
      <c r="H111" s="45">
        <v>2133</v>
      </c>
      <c r="I111" s="13"/>
    </row>
    <row r="112" spans="1:9" hidden="1" x14ac:dyDescent="0.25">
      <c r="A112" s="30" t="s">
        <v>76</v>
      </c>
      <c r="B112" s="47">
        <v>1043.5899999999997</v>
      </c>
      <c r="C112" s="47">
        <v>1139.6031777799294</v>
      </c>
      <c r="D112" s="47">
        <v>1184.6008963758629</v>
      </c>
      <c r="E112" s="47">
        <v>1532.0829887905761</v>
      </c>
      <c r="F112" s="47">
        <v>2020.676606396134</v>
      </c>
      <c r="G112" s="47">
        <v>2190.7296000000001</v>
      </c>
      <c r="H112" s="53">
        <v>2355</v>
      </c>
      <c r="I112" s="13"/>
    </row>
    <row r="113" spans="1:9" hidden="1" x14ac:dyDescent="0.25">
      <c r="A113" s="11"/>
      <c r="I113" s="13"/>
    </row>
    <row r="114" spans="1:9" hidden="1" x14ac:dyDescent="0.25">
      <c r="A114" s="11"/>
      <c r="B114" s="17">
        <v>2015</v>
      </c>
      <c r="C114" s="17">
        <v>2016</v>
      </c>
      <c r="D114" s="17">
        <v>2017</v>
      </c>
      <c r="E114" s="17">
        <v>2018</v>
      </c>
      <c r="F114" s="17">
        <v>2019</v>
      </c>
      <c r="G114" s="17">
        <v>2020</v>
      </c>
      <c r="H114" s="17">
        <v>2021</v>
      </c>
      <c r="I114" s="13"/>
    </row>
    <row r="115" spans="1:9" hidden="1" x14ac:dyDescent="0.25">
      <c r="A115" s="32" t="s">
        <v>21</v>
      </c>
      <c r="B115" s="37">
        <f t="shared" ref="B115:G115" si="35">B110/B67</f>
        <v>0.30901444671722689</v>
      </c>
      <c r="C115" s="37">
        <f t="shared" si="35"/>
        <v>0.3587389815312173</v>
      </c>
      <c r="D115" s="37">
        <f t="shared" si="35"/>
        <v>0.39692432293383406</v>
      </c>
      <c r="E115" s="37">
        <f t="shared" si="35"/>
        <v>0.4104743685250008</v>
      </c>
      <c r="F115" s="37">
        <f t="shared" si="35"/>
        <v>0.41229642352024987</v>
      </c>
      <c r="G115" s="37">
        <f t="shared" si="35"/>
        <v>0.42004960078826092</v>
      </c>
      <c r="H115" s="37">
        <f t="shared" ref="H115" si="36">H110/H67</f>
        <v>0.46073768967378498</v>
      </c>
      <c r="I115" s="13"/>
    </row>
    <row r="116" spans="1:9" hidden="1" x14ac:dyDescent="0.25">
      <c r="A116" s="29" t="s">
        <v>22</v>
      </c>
      <c r="B116" s="35">
        <f t="shared" ref="B116:G116" si="37">B111/B67</f>
        <v>0.15401387786147069</v>
      </c>
      <c r="C116" s="35">
        <f t="shared" si="37"/>
        <v>0.19606007194795891</v>
      </c>
      <c r="D116" s="35">
        <f t="shared" si="37"/>
        <v>0.23630705402894725</v>
      </c>
      <c r="E116" s="35">
        <f t="shared" si="37"/>
        <v>0.21707848309805605</v>
      </c>
      <c r="F116" s="35">
        <f t="shared" si="37"/>
        <v>0.17265964758602592</v>
      </c>
      <c r="G116" s="35">
        <f t="shared" si="37"/>
        <v>0.1768732534424107</v>
      </c>
      <c r="H116" s="35">
        <f t="shared" ref="H116" si="38">H111/H67</f>
        <v>0.21897359449068254</v>
      </c>
      <c r="I116" s="13"/>
    </row>
    <row r="117" spans="1:9" hidden="1" x14ac:dyDescent="0.25">
      <c r="A117" s="30" t="s">
        <v>23</v>
      </c>
      <c r="B117" s="36">
        <f t="shared" ref="B117:G117" si="39">B112/B67</f>
        <v>0.15500056885575622</v>
      </c>
      <c r="C117" s="36">
        <f t="shared" si="39"/>
        <v>0.16267890958325842</v>
      </c>
      <c r="D117" s="36">
        <f t="shared" si="39"/>
        <v>0.16061726890488678</v>
      </c>
      <c r="E117" s="36">
        <f t="shared" si="39"/>
        <v>0.19339588542694469</v>
      </c>
      <c r="F117" s="36">
        <f t="shared" si="39"/>
        <v>0.23963677593422392</v>
      </c>
      <c r="G117" s="36">
        <f t="shared" si="39"/>
        <v>0.24317634734585022</v>
      </c>
      <c r="H117" s="36">
        <f t="shared" ref="H117" si="40">H112/H67</f>
        <v>0.24176409518310241</v>
      </c>
      <c r="I117" s="13"/>
    </row>
    <row r="118" spans="1:9" hidden="1" x14ac:dyDescent="0.25">
      <c r="A118" s="11"/>
      <c r="I118" s="13"/>
    </row>
    <row r="119" spans="1:9" hidden="1" x14ac:dyDescent="0.25">
      <c r="A119" s="11"/>
      <c r="B119" s="17">
        <v>2015</v>
      </c>
      <c r="C119" s="17">
        <v>2016</v>
      </c>
      <c r="D119" s="17">
        <v>2017</v>
      </c>
      <c r="E119" s="17">
        <v>2018</v>
      </c>
      <c r="F119" s="17">
        <v>2019</v>
      </c>
      <c r="G119" s="17">
        <v>2020</v>
      </c>
      <c r="H119" s="17">
        <v>2021</v>
      </c>
      <c r="I119" s="13"/>
    </row>
    <row r="120" spans="1:9" hidden="1" x14ac:dyDescent="0.25">
      <c r="A120" s="32" t="s">
        <v>77</v>
      </c>
      <c r="B120" s="33">
        <v>40.877288598</v>
      </c>
      <c r="C120" s="33">
        <v>63.334131169999992</v>
      </c>
      <c r="D120" s="33">
        <v>106.3932654715679</v>
      </c>
      <c r="E120" s="33">
        <v>128.49719378400002</v>
      </c>
      <c r="F120" s="33">
        <v>139.37269931278189</v>
      </c>
      <c r="G120" s="33">
        <v>173.21831456628038</v>
      </c>
      <c r="H120" s="42">
        <v>220.8</v>
      </c>
      <c r="I120" s="13"/>
    </row>
    <row r="121" spans="1:9" hidden="1" x14ac:dyDescent="0.25">
      <c r="A121" s="29" t="s">
        <v>28</v>
      </c>
      <c r="B121" s="38">
        <f t="shared" ref="B121:G121" si="41">B120/B67</f>
        <v>6.0713527208682717E-3</v>
      </c>
      <c r="C121" s="38">
        <f t="shared" si="41"/>
        <v>9.0409781220602316E-3</v>
      </c>
      <c r="D121" s="38">
        <f t="shared" si="41"/>
        <v>1.4425614383879189E-2</v>
      </c>
      <c r="E121" s="38">
        <f t="shared" si="41"/>
        <v>1.6220288815001843E-2</v>
      </c>
      <c r="F121" s="38">
        <f t="shared" si="41"/>
        <v>1.6528535150476999E-2</v>
      </c>
      <c r="G121" s="38">
        <f t="shared" si="41"/>
        <v>1.9227656863554748E-2</v>
      </c>
      <c r="H121" s="38">
        <f t="shared" ref="H121" si="42">H120/H67</f>
        <v>2.2667308796785142E-2</v>
      </c>
      <c r="I121" s="13"/>
    </row>
    <row r="122" spans="1:9" hidden="1" x14ac:dyDescent="0.25">
      <c r="A122" s="29" t="s">
        <v>29</v>
      </c>
      <c r="B122" s="38">
        <f t="shared" ref="B122:G122" si="43">B120/B94</f>
        <v>4.9880767050640637E-2</v>
      </c>
      <c r="C122" s="38">
        <f t="shared" si="43"/>
        <v>8.4932454297975038E-2</v>
      </c>
      <c r="D122" s="38">
        <f t="shared" si="43"/>
        <v>0.11265699435786521</v>
      </c>
      <c r="E122" s="38">
        <f t="shared" si="43"/>
        <v>0.12492435716896756</v>
      </c>
      <c r="F122" s="38">
        <f t="shared" si="43"/>
        <v>0.12809990745660099</v>
      </c>
      <c r="G122" s="38">
        <f t="shared" si="43"/>
        <v>0.15166916027448196</v>
      </c>
      <c r="H122" s="38">
        <f t="shared" ref="H122" si="44">H120/H94</f>
        <v>0.17022765680293112</v>
      </c>
      <c r="I122" s="13"/>
    </row>
    <row r="123" spans="1:9" hidden="1" x14ac:dyDescent="0.25">
      <c r="A123" s="30" t="s">
        <v>30</v>
      </c>
      <c r="B123" s="40">
        <f>B120/B99</f>
        <v>2.5266611056488718E-2</v>
      </c>
      <c r="C123" s="40">
        <f t="shared" ref="C123:G123" si="45">C120/C99</f>
        <v>3.3506444482510681E-2</v>
      </c>
      <c r="D123" s="40">
        <f t="shared" si="45"/>
        <v>5.5283973123828413E-2</v>
      </c>
      <c r="E123" s="40">
        <f t="shared" si="45"/>
        <v>6.054866477100445E-2</v>
      </c>
      <c r="F123" s="40">
        <f t="shared" si="45"/>
        <v>6.6440372059250255E-2</v>
      </c>
      <c r="G123" s="40">
        <f t="shared" si="45"/>
        <v>9.1224709257644213E-2</v>
      </c>
      <c r="H123" s="40">
        <f t="shared" ref="H123" si="46">H120/H99</f>
        <v>9.5734564283754472E-2</v>
      </c>
      <c r="I123" s="13"/>
    </row>
    <row r="124" spans="1:9" hidden="1" x14ac:dyDescent="0.25">
      <c r="A124" s="11"/>
      <c r="I124" s="13"/>
    </row>
    <row r="125" spans="1:9" hidden="1" x14ac:dyDescent="0.25">
      <c r="A125" s="11"/>
      <c r="B125" s="17">
        <v>2015</v>
      </c>
      <c r="C125" s="17">
        <v>2016</v>
      </c>
      <c r="D125" s="17">
        <v>2017</v>
      </c>
      <c r="E125" s="17">
        <v>2018</v>
      </c>
      <c r="F125" s="17">
        <v>2019</v>
      </c>
      <c r="G125" s="17">
        <v>2020</v>
      </c>
      <c r="H125" s="17">
        <v>2021</v>
      </c>
      <c r="I125" s="13"/>
    </row>
    <row r="126" spans="1:9" hidden="1" x14ac:dyDescent="0.25">
      <c r="A126" s="32" t="s">
        <v>78</v>
      </c>
      <c r="B126" s="33">
        <v>33.654306405</v>
      </c>
      <c r="C126" s="33">
        <v>36.199999999999996</v>
      </c>
      <c r="D126" s="33">
        <v>69.846822017567902</v>
      </c>
      <c r="E126" s="33">
        <v>45.928034160999999</v>
      </c>
      <c r="F126" s="33">
        <v>74.286276503574072</v>
      </c>
      <c r="G126" s="33">
        <v>126.391183451934</v>
      </c>
      <c r="H126" s="42">
        <v>66.33</v>
      </c>
      <c r="I126" s="13"/>
    </row>
    <row r="127" spans="1:9" hidden="1" x14ac:dyDescent="0.25">
      <c r="A127" s="29" t="s">
        <v>32</v>
      </c>
      <c r="B127" s="39">
        <f t="shared" ref="B127:G127" si="47">B126/B67</f>
        <v>4.9985498492903556E-3</v>
      </c>
      <c r="C127" s="39">
        <f t="shared" si="47"/>
        <v>5.1675676601624781E-3</v>
      </c>
      <c r="D127" s="39">
        <f t="shared" si="47"/>
        <v>9.4703674701491283E-3</v>
      </c>
      <c r="E127" s="39">
        <f t="shared" si="47"/>
        <v>5.7975272210921318E-3</v>
      </c>
      <c r="F127" s="39">
        <f t="shared" si="47"/>
        <v>8.8097836839038102E-3</v>
      </c>
      <c r="G127" s="39">
        <f t="shared" si="47"/>
        <v>1.4029730701844982E-2</v>
      </c>
      <c r="H127" s="39">
        <f t="shared" ref="H127" si="48">H126/H67</f>
        <v>6.8094320312081453E-3</v>
      </c>
      <c r="I127" s="13"/>
    </row>
    <row r="128" spans="1:9" hidden="1" x14ac:dyDescent="0.25">
      <c r="A128" s="29" t="s">
        <v>33</v>
      </c>
      <c r="B128" s="39">
        <f t="shared" ref="B128:G128" si="49">B126/B94</f>
        <v>4.1066877858450278E-2</v>
      </c>
      <c r="C128" s="39">
        <f t="shared" si="49"/>
        <v>4.8544991283357909E-2</v>
      </c>
      <c r="D128" s="39">
        <f t="shared" si="49"/>
        <v>7.3958939027496728E-2</v>
      </c>
      <c r="E128" s="39">
        <f t="shared" si="49"/>
        <v>4.4651015128329773E-2</v>
      </c>
      <c r="F128" s="39">
        <f t="shared" si="49"/>
        <v>6.8277827668726171E-2</v>
      </c>
      <c r="G128" s="39">
        <f t="shared" si="49"/>
        <v>0.11066753944726637</v>
      </c>
      <c r="H128" s="39">
        <f t="shared" ref="H128" si="50">H126/H94</f>
        <v>5.1137683314032706E-2</v>
      </c>
      <c r="I128" s="13"/>
    </row>
    <row r="129" spans="1:9" hidden="1" x14ac:dyDescent="0.25">
      <c r="A129" s="30" t="s">
        <v>34</v>
      </c>
      <c r="B129" s="40">
        <f>B126/B99</f>
        <v>2.0802022332582895E-2</v>
      </c>
      <c r="C129" s="40">
        <f t="shared" ref="C129:G129" si="51">C126/C99</f>
        <v>1.9151337009915857E-2</v>
      </c>
      <c r="D129" s="40">
        <f t="shared" si="51"/>
        <v>3.6293742974135498E-2</v>
      </c>
      <c r="E129" s="40">
        <f t="shared" si="51"/>
        <v>2.1641571011116464E-2</v>
      </c>
      <c r="F129" s="40">
        <f t="shared" si="51"/>
        <v>3.5413017571807592E-2</v>
      </c>
      <c r="G129" s="40">
        <f t="shared" si="51"/>
        <v>6.6563394246169069E-2</v>
      </c>
      <c r="H129" s="40">
        <f t="shared" ref="H129" si="52">H126/H99</f>
        <v>2.8759391526002868E-2</v>
      </c>
      <c r="I129" s="13"/>
    </row>
    <row r="130" spans="1:9" hidden="1" x14ac:dyDescent="0.25">
      <c r="I130" s="13"/>
    </row>
    <row r="131" spans="1:9" hidden="1" x14ac:dyDescent="0.25">
      <c r="B131" s="17">
        <v>2015</v>
      </c>
      <c r="C131" s="17">
        <v>2016</v>
      </c>
      <c r="D131" s="17">
        <v>2017</v>
      </c>
      <c r="E131" s="17">
        <v>2018</v>
      </c>
      <c r="F131" s="17">
        <v>2019</v>
      </c>
      <c r="G131" s="17">
        <v>2020</v>
      </c>
      <c r="H131" s="17">
        <v>2021</v>
      </c>
    </row>
    <row r="132" spans="1:9" hidden="1" x14ac:dyDescent="0.25">
      <c r="A132" s="32" t="s">
        <v>72</v>
      </c>
      <c r="B132" s="33">
        <v>2172.5</v>
      </c>
      <c r="C132" s="33">
        <v>2103</v>
      </c>
      <c r="D132" s="33">
        <v>2368</v>
      </c>
      <c r="E132" s="33">
        <v>2608</v>
      </c>
      <c r="F132" s="33">
        <v>2783</v>
      </c>
      <c r="G132" s="33">
        <v>3095</v>
      </c>
      <c r="H132" s="33">
        <v>3077</v>
      </c>
    </row>
    <row r="133" spans="1:9" hidden="1" x14ac:dyDescent="0.25">
      <c r="A133" s="29" t="s">
        <v>82</v>
      </c>
      <c r="B133" s="49">
        <v>1272.9671154317125</v>
      </c>
      <c r="C133" s="49">
        <v>1108.5201042228093</v>
      </c>
      <c r="D133" s="49">
        <v>990.23301914072226</v>
      </c>
      <c r="E133" s="49">
        <v>1187.093477589</v>
      </c>
      <c r="F133" s="49">
        <v>1232.7148297424842</v>
      </c>
      <c r="G133" s="49">
        <v>1539.7444594400311</v>
      </c>
      <c r="H133" s="49"/>
    </row>
    <row r="134" spans="1:9" hidden="1" x14ac:dyDescent="0.25">
      <c r="A134" s="29" t="s">
        <v>83</v>
      </c>
      <c r="B134" s="49"/>
      <c r="C134" s="49"/>
      <c r="D134" s="49"/>
      <c r="E134" s="49"/>
      <c r="F134" s="49"/>
      <c r="G134" s="49"/>
      <c r="H134" s="49"/>
    </row>
    <row r="135" spans="1:9" hidden="1" x14ac:dyDescent="0.25">
      <c r="A135" s="30" t="s">
        <v>73</v>
      </c>
      <c r="B135" s="50">
        <v>1250.6431568681323</v>
      </c>
      <c r="C135" s="50">
        <v>1305.7733219106465</v>
      </c>
      <c r="D135" s="50">
        <v>1330.9866103989295</v>
      </c>
      <c r="E135" s="50">
        <v>1432.393710224</v>
      </c>
      <c r="F135" s="50">
        <v>1650.4730175480004</v>
      </c>
      <c r="G135" s="50">
        <v>1662.1207465490002</v>
      </c>
      <c r="H135" s="50"/>
    </row>
    <row r="136" spans="1:9" hidden="1" x14ac:dyDescent="0.25">
      <c r="A136" s="11"/>
    </row>
    <row r="137" spans="1:9" hidden="1" x14ac:dyDescent="0.25">
      <c r="B137" s="17">
        <v>2015</v>
      </c>
      <c r="C137" s="17">
        <v>2016</v>
      </c>
      <c r="D137" s="17">
        <v>2017</v>
      </c>
      <c r="E137" s="17">
        <v>2018</v>
      </c>
      <c r="F137" s="17">
        <v>2019</v>
      </c>
      <c r="G137" s="17">
        <v>2020</v>
      </c>
      <c r="H137" s="17">
        <v>2021</v>
      </c>
    </row>
    <row r="138" spans="1:9" hidden="1" x14ac:dyDescent="0.25">
      <c r="A138" s="15" t="s">
        <v>70</v>
      </c>
      <c r="B138" s="51">
        <v>1395.8330000000001</v>
      </c>
      <c r="C138" s="51">
        <v>1420.1030000000001</v>
      </c>
      <c r="D138" s="51">
        <v>1767.1535472537273</v>
      </c>
      <c r="E138" s="51">
        <v>2090.3406321457696</v>
      </c>
      <c r="F138" s="51">
        <v>2161.1682203254868</v>
      </c>
      <c r="G138" s="51">
        <v>2309.3043525338094</v>
      </c>
      <c r="H138" s="51">
        <v>2718.0496759898951</v>
      </c>
    </row>
    <row r="139" spans="1:9" hidden="1" x14ac:dyDescent="0.25"/>
  </sheetData>
  <pageMargins left="0.7" right="0.7" top="0.75" bottom="0.75" header="0.3" footer="0.3"/>
  <pageSetup paperSize="9" orientation="portrait" horizontalDpi="0" verticalDpi="0" r:id="rId1"/>
  <ignoredErrors>
    <ignoredError sqref="B39:H39 G35 G33 G60:G62 H6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Stats Macro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Anouar Hassoune</dc:creator>
  <cp:lastModifiedBy>Anouar Hassoune</cp:lastModifiedBy>
  <dcterms:created xsi:type="dcterms:W3CDTF">2020-12-28T15:25:05Z</dcterms:created>
  <dcterms:modified xsi:type="dcterms:W3CDTF">2022-01-18T10:34:16Z</dcterms:modified>
</cp:coreProperties>
</file>